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Ova_radna_sveska" defaultThemeVersion="166925"/>
  <mc:AlternateContent xmlns:mc="http://schemas.openxmlformats.org/markup-compatibility/2006">
    <mc:Choice Requires="x15">
      <x15ac:absPath xmlns:x15ac="http://schemas.microsoft.com/office/spreadsheetml/2010/11/ac" url="D:\EXCEL\Pocetak\Poslati\++\"/>
    </mc:Choice>
  </mc:AlternateContent>
  <xr:revisionPtr revIDLastSave="0" documentId="13_ncr:1_{B9C040F1-B8EC-4DE6-B188-82DBE05751FD}" xr6:coauthVersionLast="47" xr6:coauthVersionMax="47" xr10:uidLastSave="{00000000-0000-0000-0000-000000000000}"/>
  <bookViews>
    <workbookView xWindow="228" yWindow="156" windowWidth="22512" windowHeight="14088" xr2:uid="{1359EEB1-210A-4156-89E8-98264AD5C7C0}"/>
  </bookViews>
  <sheets>
    <sheet name="Gogili12" sheetId="2" r:id="rId1"/>
    <sheet name="List1" sheetId="1" r:id="rId2"/>
  </sheets>
  <definedNames>
    <definedName name="Vanjski_podaci_1" localSheetId="0" hidden="1">Gogili12!$A$1:$B$65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3" i="2" l="1"/>
  <c r="F2" i="2" a="1"/>
  <c r="F2" i="2" s="1"/>
  <c r="D2" i="2" a="1"/>
  <c r="D2" i="2" s="1"/>
  <c r="G2" i="2" a="1"/>
  <c r="G2" i="2" s="1"/>
  <c r="E2" i="2" a="1"/>
  <c r="E2" i="2" s="1"/>
  <c r="Z2" i="2" a="1"/>
  <c r="Z2" i="2" s="1"/>
  <c r="H2" i="2" s="1" a="1"/>
  <c r="H2" i="2" s="1"/>
  <c r="I35" i="2"/>
  <c r="J2" i="2" l="1" a="1"/>
  <c r="J2" i="2" s="1"/>
  <c r="I2" i="2" a="1"/>
  <c r="I2" i="2" s="1"/>
  <c r="J14" i="2" a="1"/>
  <c r="J14" i="2" s="1"/>
  <c r="J18" i="2" a="1"/>
  <c r="J18" i="2" s="1"/>
  <c r="J17" i="2" a="1"/>
  <c r="J17" i="2" s="1"/>
  <c r="J19" i="2" a="1"/>
  <c r="J19" i="2" s="1"/>
  <c r="J15" i="2" a="1"/>
  <c r="J15" i="2" s="1"/>
  <c r="J20" i="2" a="1"/>
  <c r="J20" i="2" s="1"/>
  <c r="J21" i="2" a="1"/>
  <c r="J21" i="2" s="1"/>
  <c r="J22" i="2" a="1"/>
  <c r="J22" i="2" s="1"/>
  <c r="J23" i="2" a="1"/>
  <c r="J23" i="2" s="1"/>
  <c r="J24" i="2" a="1"/>
  <c r="J24" i="2" s="1"/>
  <c r="J16" i="2" a="1"/>
  <c r="J16" i="2" s="1"/>
  <c r="J13" i="2" a="1"/>
  <c r="J13" i="2" s="1"/>
  <c r="J25" i="2" a="1"/>
  <c r="J25" i="2" s="1"/>
  <c r="J5" i="2" a="1"/>
  <c r="J5" i="2" s="1"/>
  <c r="J4" i="2" a="1"/>
  <c r="J4" i="2" s="1"/>
  <c r="J6" i="2" a="1"/>
  <c r="J6" i="2" s="1"/>
  <c r="J7" i="2" a="1"/>
  <c r="J7" i="2" s="1"/>
  <c r="J11" i="2" a="1"/>
  <c r="J11" i="2" s="1"/>
  <c r="J3" i="2" a="1"/>
  <c r="J3" i="2" s="1"/>
  <c r="J8" i="2" a="1"/>
  <c r="J8" i="2" s="1"/>
  <c r="J9" i="2" a="1"/>
  <c r="J9" i="2" s="1"/>
  <c r="J10" i="2" a="1"/>
  <c r="J10" i="2" s="1"/>
  <c r="J12" i="2" a="1"/>
  <c r="J12" i="2" s="1"/>
  <c r="J31" i="2" l="1"/>
  <c r="V31" i="2" s="1"/>
  <c r="V18" i="2" s="1"/>
  <c r="J36" i="2"/>
  <c r="I12" i="2" a="1"/>
  <c r="I12" i="2" s="1"/>
  <c r="I23" i="2" a="1"/>
  <c r="I23" i="2" s="1"/>
  <c r="I11" i="2" a="1"/>
  <c r="I11" i="2" s="1"/>
  <c r="I10" i="2" a="1"/>
  <c r="I10" i="2" s="1"/>
  <c r="I21" i="2" a="1"/>
  <c r="I21" i="2" s="1"/>
  <c r="I14" i="2" a="1"/>
  <c r="I14" i="2" s="1"/>
  <c r="I13" i="2" a="1"/>
  <c r="I13" i="2" s="1"/>
  <c r="I18" i="2" a="1"/>
  <c r="I18" i="2" s="1"/>
  <c r="I17" i="2" a="1"/>
  <c r="I17" i="2" s="1"/>
  <c r="I5" i="2" a="1"/>
  <c r="I5" i="2" s="1"/>
  <c r="I16" i="2" a="1"/>
  <c r="I16" i="2" s="1"/>
  <c r="I4" i="2" a="1"/>
  <c r="I4" i="2" s="1"/>
  <c r="I15" i="2" a="1"/>
  <c r="I15" i="2" s="1"/>
  <c r="I25" i="2" a="1"/>
  <c r="I25" i="2" s="1"/>
  <c r="U17" i="2" l="1" a="1"/>
  <c r="U17" i="2" s="1"/>
  <c r="AA2" i="2" a="1"/>
  <c r="AA2" i="2" s="1"/>
  <c r="B70" i="2" s="1"/>
  <c r="I24" i="2" l="1" a="1"/>
  <c r="I24" i="2" s="1"/>
  <c r="I7" i="2" a="1"/>
  <c r="I7" i="2" s="1"/>
  <c r="I20" i="2" a="1"/>
  <c r="I20" i="2" s="1"/>
  <c r="I19" i="2" a="1"/>
  <c r="I19" i="2" s="1"/>
  <c r="I8" i="2" a="1"/>
  <c r="I8" i="2" s="1"/>
  <c r="I22" i="2" a="1"/>
  <c r="I22" i="2" s="1"/>
  <c r="I9" i="2" a="1"/>
  <c r="I9" i="2" s="1"/>
  <c r="J39" i="2" a="1"/>
  <c r="J39" i="2" s="1"/>
  <c r="I6" i="2" a="1"/>
  <c r="I6" i="2" s="1"/>
  <c r="J42" i="2"/>
  <c r="I3" i="2" a="1"/>
  <c r="I3" i="2" s="1"/>
  <c r="I39" i="2"/>
  <c r="B77" i="2"/>
  <c r="B75" i="2"/>
  <c r="B76" i="2"/>
  <c r="I31" i="2" l="1"/>
  <c r="I32" i="2" s="1"/>
  <c r="U11" i="2" a="1"/>
  <c r="U11" i="2" s="1"/>
  <c r="J40" i="2"/>
  <c r="K35" i="2"/>
  <c r="J32" i="2" l="1"/>
  <c r="I41" i="2"/>
  <c r="I40" i="2" l="1"/>
  <c r="I42" i="2"/>
  <c r="U13" i="2" l="1" a="1"/>
  <c r="U13" i="2" s="1"/>
  <c r="U14" i="2" a="1"/>
  <c r="U14" i="2" s="1"/>
  <c r="AB2" i="2" a="1"/>
  <c r="AB2" i="2" s="1"/>
  <c r="I38" i="2" s="1"/>
  <c r="I36" i="2" l="1"/>
  <c r="J30" i="2"/>
  <c r="I3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H1" authorId="0" shapeId="0" xr:uid="{7AC9DA4E-42E3-418B-AF92-6666CB53C1FA}">
      <text>
        <r>
          <rPr>
            <b/>
            <sz val="9"/>
            <color indexed="81"/>
            <rFont val="Segoe UI"/>
            <family val="2"/>
          </rPr>
          <t xml:space="preserve">PC: 
   SREDJENA </t>
        </r>
        <r>
          <rPr>
            <sz val="9"/>
            <color indexed="81"/>
            <rFont val="Segoe UI"/>
            <family val="2"/>
          </rPr>
          <t xml:space="preserve">
Procentualna vrednost indikatora bez obzira na dati signal</t>
        </r>
      </text>
    </comment>
    <comment ref="I1" authorId="0" shapeId="0" xr:uid="{1424B477-3BDD-4E5B-B3B5-DD9FD6BA70CB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Da li je izasao signal UP ili BUY na E2 , ako jeste pise se vrednost indikatora koji je dao signal  preko (H2 I Z2)</t>
        </r>
      </text>
    </comment>
    <comment ref="I2" authorId="0" shapeId="0" xr:uid="{CE814440-5AE4-4C35-B556-0C722F8F450A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Pitanje za buy : 
Da li je izasao signal UP ili BUY u celiji (E2),ako jeste upisije se vrednost iz celije (H2). vrednost celije (H2) = vrednost za bas taj indikator koji je dao signal upisan u D2.  Vrednost celije (H2) = 
odredjena preko (Z2).  
</t>
        </r>
      </text>
    </comment>
    <comment ref="Z2" authorId="0" shapeId="0" xr:uid="{D49B8A56-18D8-4786-8B96-3CFC874B0BB0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Procentualna vrednost indikatora bez obzira na dati signal</t>
        </r>
      </text>
    </comment>
    <comment ref="I31" authorId="0" shapeId="0" xr:uid="{C0C6BECE-A697-4E2E-B298-635F952F4103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Ovaj nacin ce se azurirati prilikom reseta</t>
        </r>
      </text>
    </comment>
    <comment ref="I38" authorId="0" shapeId="0" xr:uid="{545A4023-E8CC-47E9-B0C6-4114AEF0AB38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Ovaj nacin ce se azurirati prilikom reseta</t>
        </r>
      </text>
    </comment>
    <comment ref="B77" authorId="0" shapeId="0" xr:uid="{E6A85222-8D70-4D1B-8C8E-BFA6F66A8A4E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Ovaj nacin ce se azurirati prilikom reseta ? 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16073E-A0F4-4F65-B79B-F8A8FD2C8E40}" keepAlive="1" interval="3" name="Query - Gogili12" description="Connection to the 'Gogili12' query in the workbook." type="5" refreshedVersion="8" background="1" refreshOnLoad="1" saveData="1">
    <dbPr connection="Provider=Microsoft.Mashup.OleDb.1;Data Source=$Workbook$;Location=Gogili12;Extended Properties=&quot;&quot;" command="SELECT * FROM [Gogili12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<sst xmlns="http://schemas.openxmlformats.org/spreadsheetml/2006/main" count="95" uniqueCount="79">
  <si>
    <t>DateTimeReceived</t>
  </si>
  <si>
    <t>Preview</t>
  </si>
  <si>
    <t>SuperTrend</t>
  </si>
  <si>
    <t>3_Level_ZZ_Semafor_NRP</t>
  </si>
  <si>
    <t>macd</t>
  </si>
  <si>
    <t>BUY</t>
  </si>
  <si>
    <t>UP</t>
  </si>
  <si>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11"/>
        <color theme="0"/>
        <rFont val="Calibri"/>
        <family val="2"/>
        <scheme val="minor"/>
      </rPr>
      <t>Indikator</t>
    </r>
  </si>
  <si>
    <t>SELL</t>
  </si>
  <si>
    <t>DOWN</t>
  </si>
  <si>
    <t>M5</t>
  </si>
  <si>
    <t>M15</t>
  </si>
  <si>
    <t>M30</t>
  </si>
  <si>
    <t>H1</t>
  </si>
  <si>
    <t>H4</t>
  </si>
  <si>
    <t>D1</t>
  </si>
  <si>
    <t>Time</t>
  </si>
  <si>
    <t>Indikatori</t>
  </si>
  <si>
    <t>Signal</t>
  </si>
  <si>
    <r>
      <rPr>
        <b/>
        <sz val="11"/>
        <color theme="0"/>
        <rFont val="Calibri"/>
        <family val="2"/>
        <scheme val="minor"/>
      </rPr>
      <t>%</t>
    </r>
    <r>
      <rPr>
        <sz val="11"/>
        <color theme="1"/>
        <rFont val="Calibri"/>
        <family val="2"/>
        <scheme val="minor"/>
      </rPr>
      <t xml:space="preserve"> </t>
    </r>
  </si>
  <si>
    <t>%</t>
  </si>
  <si>
    <t>BUY %</t>
  </si>
  <si>
    <t>SELL %</t>
  </si>
  <si>
    <t>EURUSD M1 at 05:30:35 SuperTrend  down</t>
  </si>
  <si>
    <t>EURUSD M1 at 05:25:52 SuperTrend  up</t>
  </si>
  <si>
    <t>H4 EURUSD at 05:23:34 SuperTrend  down</t>
  </si>
  <si>
    <t>H1 - EURUSD at 05:23:23 TEMA trend changed to sloping up</t>
  </si>
  <si>
    <t>H1 - EURUSD at 05:19:48 TEMA trend changed to sloping up</t>
  </si>
  <si>
    <t>H4 EURUSD at 05:19:47 SuperTrend  down</t>
  </si>
  <si>
    <t>EURUSD, M5: Onyx Scalper BUY @ 1.00241, TP 1.00541, SL 1.00091</t>
  </si>
  <si>
    <t>H1 - EURUSD at 05:35:04 TEMA trend changed to sloping up</t>
  </si>
  <si>
    <t>H4 EURUSD at 05:35:03 SuperTrend  down</t>
  </si>
  <si>
    <t>EURUSD M1 at 05:33:28 SuperTrend  up</t>
  </si>
  <si>
    <t>Onyx Scalper</t>
  </si>
  <si>
    <t>EURUSD M1 at 05:36:01 SuperTrend  down</t>
  </si>
  <si>
    <t>EURUSD M1 at 05:39:38 SuperTrend  down</t>
  </si>
  <si>
    <t>EURUSD M1 at 05:38:26 SuperTrend  up</t>
  </si>
  <si>
    <t>TMA+CG 4C AA MTF TT (2):  EURUSD, M5  &gt;&gt;  Close touched BandLO  &gt;&gt;  BUY</t>
  </si>
  <si>
    <t>gogili12@hotmail.com</t>
  </si>
  <si>
    <t>signal</t>
  </si>
  <si>
    <t>H1 - EURUSD at 10:28:07 TEMA trend changed to sloping down</t>
  </si>
  <si>
    <t>H4 EURUSD at 10:28:07 SuperTrend  down</t>
  </si>
  <si>
    <t xml:space="preserve">3_Level_ZZ_Semafor_NRP Alert on EURUSD, period M1: BUY SIGNAL Level1 </t>
  </si>
  <si>
    <t>H1 - EURUSD at 05:30:04 TEMA trend changed to sloping down</t>
  </si>
  <si>
    <t>H1 - EURUSD at 04:34:48 TEMA trend changed to sloping up</t>
  </si>
  <si>
    <t>H4 EURUSD at 04:09:13 SuperTrend  down</t>
  </si>
  <si>
    <t>H1 - EURUSD at 04:08:40 TEMA trend changed to sloping down</t>
  </si>
  <si>
    <t>H4 EURUSD at 04:08:36 SuperTrend  up</t>
  </si>
  <si>
    <t xml:space="preserve">3_Level_ZZ_Semafor_NRP Alert on EURUSD, period M1: SELL SIGNAL Level1 </t>
  </si>
  <si>
    <t>H4 EURUSD at 16:59:57 SuperTrend  up</t>
  </si>
  <si>
    <t>H4 EURUSD at 16:52:37 SuperTrend  up</t>
  </si>
  <si>
    <t>H4 EURUSD at 16:52:30 SuperTrend  down</t>
  </si>
  <si>
    <t>EURUSD M1 at 16:51:01 SuperTrend  down</t>
  </si>
  <si>
    <t>EURUSD M1 at 16:50:24 SuperTrend  down</t>
  </si>
  <si>
    <t>TMAx3 AA MMS+TT &lt;&lt; EURUSD, M5 &lt;&lt; Arrow DN &lt;&lt; SELL</t>
  </si>
  <si>
    <t>EURUSD D1 at 18:38:37 HMA trend changed to down</t>
  </si>
  <si>
    <t>M30 - EURUSD at 18:38:37 all 2 chosen time frames CCI are bellow level -55</t>
  </si>
  <si>
    <t>M30 - EURUSD at 18:38:33 all 2 chosen time frames CCI are above level 55</t>
  </si>
  <si>
    <t>EURUSD D1 at 18:38:33 HMA trend changed to up</t>
  </si>
  <si>
    <t>M30 - EURUSD at 18:38:32 all 2 chosen time frames CCI are above level 55</t>
  </si>
  <si>
    <t>120</t>
  </si>
  <si>
    <t>?</t>
  </si>
  <si>
    <t>H1 - EURUSD at 11:04:00 TEMA trend changed to sloping up</t>
  </si>
  <si>
    <t>H4 EURUSD at 11:03:58 SuperTrend  down</t>
  </si>
  <si>
    <t>H4 EURUSD at 06:00:13 SuperTrend  down</t>
  </si>
  <si>
    <t xml:space="preserve">3_Level_ZZ_Semafor_NRP Alert on EURUSD, period M15: SELL SIGNAL Level1 </t>
  </si>
  <si>
    <t xml:space="preserve">3_Level_ZZ_Semafor_NRP Alert on EURUSD, period M15: BUY SIGNAL Level1 </t>
  </si>
  <si>
    <t>H1 - EURUSD at 05:01:56 TEMA trend changed to sloping up</t>
  </si>
  <si>
    <t>H1 - EURUSD at 04:21:03 TEMA trend changed to sloping down</t>
  </si>
  <si>
    <t>H1 - EURUSD at 04:07:14 TEMA trend changed to sloping up</t>
  </si>
  <si>
    <t>H4 EURUSD at 04:07:14 SuperTrend  up</t>
  </si>
  <si>
    <t>H1 - EURUSD at 04:07:11 TEMA trend changed to sloping down</t>
  </si>
  <si>
    <t>H1 - EURUSD at 18:04:44 TEMA trend changed to sloping down</t>
  </si>
  <si>
    <t>H1 - EURUSD at 10:38:51 TEMA trend changed to sloping down</t>
  </si>
  <si>
    <t>H1 - EURUSD at 04:20:56 TEMA trend changed to sloping down</t>
  </si>
  <si>
    <t>H1 - EURUSD at 04:20:14 TEMA trend changed to sloping down</t>
  </si>
  <si>
    <t>H1 - EURUSD at 03:22:48 TEMA trend changed to sloping down</t>
  </si>
  <si>
    <t>H1 - EURUSD at 10:30:49 TEMA trend changed to sloping down</t>
  </si>
  <si>
    <t>H4 EURUSD at 10:30:49 SuperTrend 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</si>
</sst>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1E1E1E"/>
      <name val="Segoe UI"/>
      <family val="2"/>
    </font>
    <font>
      <sz val="10"/>
      <color rgb="FF1E1E1E"/>
      <name val="Segoe UI"/>
      <family val="2"/>
    </font>
    <font>
      <sz val="10"/>
      <color rgb="FF1E1E1E"/>
      <name val="Arial"/>
      <family val="2"/>
    </font>
    <font>
      <sz val="11"/>
      <color rgb="FF1E1E1E"/>
      <name val="Segoe U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rgb="FF1E1E1E"/>
      <name val="Gadugi"/>
      <family val="2"/>
    </font>
    <font>
      <b/>
      <sz val="11"/>
      <color theme="1"/>
      <name val="Gadugi"/>
      <family val="2"/>
    </font>
    <font>
      <b/>
      <sz val="16"/>
      <color rgb="FF0000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E3D5"/>
        <bgColor indexed="64"/>
      </patternFill>
    </fill>
    <fill>
      <patternFill patternType="solid">
        <fgColor rgb="FFFDEFE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1A375"/>
        <bgColor indexed="64"/>
      </patternFill>
    </fill>
    <fill>
      <patternFill patternType="solid">
        <fgColor rgb="FFE6CDB4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BCFCCB"/>
        <bgColor indexed="64"/>
      </patternFill>
    </fill>
    <fill>
      <patternFill patternType="solid">
        <fgColor rgb="FFFFCE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0" fillId="0" borderId="0" xfId="0" applyNumberFormat="1"/>
    <xf numFmtId="9" fontId="0" fillId="0" borderId="0" xfId="0" applyNumberFormat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9" fontId="0" fillId="6" borderId="0" xfId="0" applyNumberFormat="1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7" fillId="0" borderId="0" xfId="0" applyFont="1" applyAlignment="1">
      <alignment horizontal="center" vertical="center"/>
    </xf>
    <xf numFmtId="9" fontId="8" fillId="0" borderId="0" xfId="0" applyNumberFormat="1" applyFont="1" applyAlignment="1">
      <alignment vertical="center" wrapText="1"/>
    </xf>
    <xf numFmtId="9" fontId="6" fillId="0" borderId="0" xfId="0" applyNumberFormat="1" applyFon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9" fontId="1" fillId="7" borderId="1" xfId="0" applyNumberFormat="1" applyFont="1" applyFill="1" applyBorder="1" applyAlignment="1">
      <alignment horizontal="center" vertical="center"/>
    </xf>
    <xf numFmtId="9" fontId="0" fillId="2" borderId="1" xfId="1" applyNumberFormat="1" applyFont="1" applyFill="1" applyBorder="1" applyAlignment="1">
      <alignment horizontal="center" vertical="center"/>
    </xf>
    <xf numFmtId="9" fontId="0" fillId="3" borderId="1" xfId="1" applyNumberFormat="1" applyFont="1" applyFill="1" applyBorder="1" applyAlignment="1">
      <alignment horizontal="center" vertical="center"/>
    </xf>
    <xf numFmtId="9" fontId="8" fillId="0" borderId="0" xfId="0" applyNumberFormat="1" applyFont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9" fontId="11" fillId="8" borderId="7" xfId="0" applyNumberFormat="1" applyFont="1" applyFill="1" applyBorder="1" applyAlignment="1">
      <alignment horizontal="center" vertical="center" wrapText="1"/>
    </xf>
    <xf numFmtId="9" fontId="13" fillId="8" borderId="8" xfId="0" applyNumberFormat="1" applyFont="1" applyFill="1" applyBorder="1" applyAlignment="1">
      <alignment horizontal="center" vertical="center"/>
    </xf>
    <xf numFmtId="9" fontId="13" fillId="8" borderId="6" xfId="0" applyNumberFormat="1" applyFont="1" applyFill="1" applyBorder="1" applyAlignment="1">
      <alignment horizontal="center" vertical="center"/>
    </xf>
    <xf numFmtId="9" fontId="14" fillId="9" borderId="4" xfId="0" applyNumberFormat="1" applyFont="1" applyFill="1" applyBorder="1" applyAlignment="1">
      <alignment horizontal="center" vertical="center"/>
    </xf>
    <xf numFmtId="9" fontId="14" fillId="9" borderId="5" xfId="0" applyNumberFormat="1" applyFont="1" applyFill="1" applyBorder="1" applyAlignment="1">
      <alignment horizontal="center" vertical="center"/>
    </xf>
    <xf numFmtId="0" fontId="0" fillId="0" borderId="0" xfId="0" applyBorder="1"/>
    <xf numFmtId="9" fontId="0" fillId="0" borderId="0" xfId="0" applyNumberFormat="1" applyBorder="1"/>
    <xf numFmtId="9" fontId="0" fillId="0" borderId="9" xfId="0" applyNumberFormat="1" applyBorder="1" applyAlignment="1">
      <alignment horizontal="center" vertical="center"/>
    </xf>
    <xf numFmtId="0" fontId="0" fillId="0" borderId="10" xfId="0" applyBorder="1"/>
    <xf numFmtId="0" fontId="0" fillId="3" borderId="12" xfId="0" applyFill="1" applyBorder="1" applyAlignment="1">
      <alignment horizontal="center" vertical="center"/>
    </xf>
    <xf numFmtId="9" fontId="0" fillId="3" borderId="12" xfId="0" applyNumberFormat="1" applyFill="1" applyBorder="1" applyAlignment="1">
      <alignment horizontal="center" vertical="center"/>
    </xf>
    <xf numFmtId="9" fontId="0" fillId="3" borderId="12" xfId="1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9" fontId="0" fillId="2" borderId="11" xfId="0" applyNumberFormat="1" applyFill="1" applyBorder="1" applyAlignment="1">
      <alignment horizontal="center" vertical="center"/>
    </xf>
    <xf numFmtId="0" fontId="0" fillId="3" borderId="11" xfId="0" applyFill="1" applyBorder="1"/>
    <xf numFmtId="9" fontId="0" fillId="3" borderId="11" xfId="0" applyNumberFormat="1" applyFill="1" applyBorder="1" applyAlignment="1">
      <alignment horizontal="center" vertical="center"/>
    </xf>
    <xf numFmtId="0" fontId="0" fillId="2" borderId="11" xfId="0" applyFill="1" applyBorder="1"/>
    <xf numFmtId="0" fontId="15" fillId="0" borderId="0" xfId="2"/>
    <xf numFmtId="9" fontId="12" fillId="9" borderId="0" xfId="0" applyNumberFormat="1" applyFont="1" applyFill="1" applyBorder="1" applyAlignment="1">
      <alignment horizontal="center" vertical="center"/>
    </xf>
    <xf numFmtId="9" fontId="16" fillId="10" borderId="13" xfId="0" applyNumberFormat="1" applyFont="1" applyFill="1" applyBorder="1" applyAlignment="1">
      <alignment horizontal="center" vertical="center"/>
    </xf>
  </cellXfs>
  <cellStyles count="3">
    <cellStyle name="Hiperveza" xfId="2" builtinId="8"/>
    <cellStyle name="Normalno" xfId="0" builtinId="0"/>
    <cellStyle name="Procenat" xfId="1" builtinId="5"/>
  </cellStyles>
  <dxfs count="5">
    <dxf>
      <numFmt numFmtId="0" formatCode="General"/>
      <alignment horizontal="center" vertical="center" textRotation="0" wrapText="0" indent="0" justifyLastLine="0" shrinkToFit="0" readingOrder="0"/>
    </dxf>
    <dxf>
      <numFmt numFmtId="27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>
          <stop position="0">
            <color rgb="FFFF5B5B"/>
          </stop>
          <stop position="1">
            <color rgb="FFFFE697"/>
          </stop>
        </gradientFill>
      </fill>
    </dxf>
  </dxfs>
  <tableStyles count="0" defaultTableStyle="TableStyleMedium2" defaultPivotStyle="PivotStyleLight16"/>
  <colors>
    <mruColors>
      <color rgb="FFFDEFE7"/>
      <color rgb="FFFFE3D5"/>
      <color rgb="FF0000FF"/>
      <color rgb="FFFFCE85"/>
      <color rgb="FFBCFCCB"/>
      <color rgb="FFF4B084"/>
      <color rgb="FFD1A375"/>
      <color rgb="FFE6CDB4"/>
      <color rgb="FFFBDDC9"/>
      <color rgb="FFFAD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15240</xdr:colOff>
      <xdr:row>15</xdr:row>
      <xdr:rowOff>0</xdr:rowOff>
    </xdr:from>
    <xdr:to>
      <xdr:col>22</xdr:col>
      <xdr:colOff>7620</xdr:colOff>
      <xdr:row>16</xdr:row>
      <xdr:rowOff>7620</xdr:rowOff>
    </xdr:to>
    <xdr:sp macro="" textlink="">
      <xdr:nvSpPr>
        <xdr:cNvPr id="3" name="Pravougaonik 2">
          <a:extLst>
            <a:ext uri="{FF2B5EF4-FFF2-40B4-BE49-F238E27FC236}">
              <a16:creationId xmlns:a16="http://schemas.microsoft.com/office/drawing/2014/main" id="{99639717-5DBC-49B9-B16B-FF2E957DDA49}"/>
            </a:ext>
          </a:extLst>
        </xdr:cNvPr>
        <xdr:cNvSpPr/>
      </xdr:nvSpPr>
      <xdr:spPr>
        <a:xfrm>
          <a:off x="12725400" y="2865120"/>
          <a:ext cx="457200" cy="198120"/>
        </a:xfrm>
        <a:prstGeom prst="rect">
          <a:avLst/>
        </a:prstGeom>
        <a:noFill/>
        <a:ln w="57150">
          <a:solidFill>
            <a:srgbClr val="FFE697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soft" dir="t">
            <a:rot lat="0" lon="0" rev="10800000"/>
          </a:lightRig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endParaRPr lang="sr-Latn-CS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Vanjski podaci_1" refreshOnLoad="1" connectionId="1" xr16:uid="{30E9FECB-257F-4B7F-B58F-48D5409567FC}" autoFormatId="16" applyNumberFormats="0" applyBorderFormats="0" applyFontFormats="0" applyPatternFormats="0" applyAlignmentFormats="0" applyWidthHeightFormats="0">
  <queryTableRefresh nextId="4">
    <queryTableFields count="2">
      <queryTableField id="2" name="DateTimeReceived" tableColumnId="2"/>
      <queryTableField id="3" name="Preview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C76519-EC28-463D-BFE1-54D877BD6819}" name="Gogili12" displayName="Gogili12" ref="A1:B65" tableType="queryTable" totalsRowShown="0" headerRowDxfId="3" dataDxfId="2">
  <autoFilter ref="A1:B65" xr:uid="{BEC76519-EC28-463D-BFE1-54D877BD6819}"/>
  <tableColumns count="2">
    <tableColumn id="2" xr3:uid="{9ABD1BF7-D0F2-45BD-ABF4-D22A069CAE40}" uniqueName="2" name="DateTimeReceived" queryTableFieldId="2" dataDxfId="1"/>
    <tableColumn id="3" xr3:uid="{DC17F388-03E7-4EF5-AB11-42412078AC22}" uniqueName="3" name="Preview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12AB03C-662F-404D-AC40-B283677F9510}">
  <we:reference id="wa104380112" version="1.0.8.0" store="en-001" storeType="OMEX"/>
  <we:alternateReferences>
    <we:reference id="wa104380112" version="1.0.8.0" store="WA104380112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mailto12gogili12@hotmail.com?subject=signal%20" TargetMode="Externa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D4EEB-7C3C-4F78-8ED8-6DB924EF473F}">
  <sheetPr codeName="List1"/>
  <dimension ref="A1:AF77"/>
  <sheetViews>
    <sheetView tabSelected="1" workbookViewId="0">
      <selection activeCell="O31" sqref="O31"/>
    </sheetView>
  </sheetViews>
  <sheetFormatPr defaultRowHeight="14.4" x14ac:dyDescent="0.3"/>
  <cols>
    <col min="1" max="1" width="21.109375" bestFit="1" customWidth="1"/>
    <col min="2" max="2" width="65.44140625" bestFit="1" customWidth="1"/>
    <col min="3" max="3" width="1.77734375" customWidth="1"/>
    <col min="4" max="4" width="21.77734375" customWidth="1"/>
    <col min="5" max="5" width="5.77734375" customWidth="1"/>
    <col min="6" max="7" width="6.77734375" customWidth="1"/>
    <col min="8" max="10" width="6.77734375" style="14" customWidth="1"/>
    <col min="11" max="11" width="1.77734375" style="14" customWidth="1"/>
    <col min="12" max="12" width="1.77734375" customWidth="1"/>
    <col min="13" max="13" width="1.77734375" style="14" customWidth="1"/>
    <col min="14" max="18" width="1.77734375" customWidth="1"/>
    <col min="19" max="19" width="2.77734375" hidden="1" customWidth="1"/>
    <col min="20" max="20" width="8.88671875" hidden="1" customWidth="1"/>
    <col min="21" max="21" width="21.77734375" customWidth="1"/>
    <col min="22" max="22" width="6.77734375" customWidth="1"/>
    <col min="23" max="23" width="4.77734375" customWidth="1"/>
    <col min="24" max="24" width="4.77734375" style="22" customWidth="1"/>
    <col min="25" max="25" width="4.77734375" style="14" customWidth="1"/>
    <col min="26" max="28" width="8.88671875" style="14"/>
  </cols>
  <sheetData>
    <row r="1" spans="1:32" ht="15" thickBot="1" x14ac:dyDescent="0.35">
      <c r="A1" s="1" t="s">
        <v>0</v>
      </c>
      <c r="B1" s="1" t="s">
        <v>1</v>
      </c>
      <c r="C1" s="2"/>
      <c r="D1" s="3" t="s">
        <v>7</v>
      </c>
      <c r="E1" s="4"/>
      <c r="F1" s="4" t="s">
        <v>8</v>
      </c>
      <c r="G1" s="26" t="s">
        <v>16</v>
      </c>
      <c r="H1" s="29" t="s">
        <v>20</v>
      </c>
      <c r="I1" s="29" t="s">
        <v>21</v>
      </c>
      <c r="J1" s="29" t="s">
        <v>22</v>
      </c>
      <c r="U1" s="11" t="s">
        <v>17</v>
      </c>
      <c r="V1" s="12" t="s">
        <v>18</v>
      </c>
      <c r="W1" s="17" t="s">
        <v>16</v>
      </c>
      <c r="X1" s="20" t="s">
        <v>19</v>
      </c>
    </row>
    <row r="2" spans="1:32" ht="15.6" thickBot="1" x14ac:dyDescent="0.35">
      <c r="A2" s="7">
        <v>44851.461157407408</v>
      </c>
      <c r="B2" s="8" t="s">
        <v>62</v>
      </c>
      <c r="C2" s="2"/>
      <c r="D2" s="5" t="str" cm="1">
        <f t="array" ref="D2:D65">IF(ISNUMBER(SEARCH("SuperTrend",B2:B65)),U2,"")&amp;IF(ISNUMBER(SEARCH("3_Level_ZZ_Semafor_NRP",B2:B65)),U3,"")&amp;IF(ISNUMBER(SEARCH("macd",B2:B65)),U4,"")</f>
        <v/>
      </c>
      <c r="E2" s="5" t="str" cm="1">
        <f t="array" ref="E2:E65">IF(ISNUMBER(SEARCH(" BUY",B2:B65)),V2,"")&amp;IF(ISNUMBER(SEARCH(" UP",B2:B65)),V3,"")</f>
        <v>UP</v>
      </c>
      <c r="F2" s="5" t="str" cm="1">
        <f t="array" ref="F2:F65">IF(ISNUMBER(SEARCH(" SELL",B2:B65)),V4,"")&amp;IF(ISNUMBER(SEARCH(" DOWN",B2:B65)),V5,"")</f>
        <v/>
      </c>
      <c r="G2" s="5" t="str" cm="1">
        <f t="array" ref="G2:G65">IF(ISNUMBER(SEARCH("M5",B2:B65)),W2,"")&amp;IF(ISNUMBER(SEARCH("M15",B2:B65)),W3,"")&amp;IF(ISNUMBER(SEARCH("M30",B2:B65)),W4,"")&amp;IF(ISNUMBER(SEARCH("H1",B2:B65)),W5,"")&amp;IF(ISNUMBER(SEARCH("H4",B2:B65)),W6,"")&amp;IF(ISNUMBER(SEARCH("D1",B2:B65)),W7,"")</f>
        <v>H1</v>
      </c>
      <c r="H2" s="27" cm="1">
        <f t="array" ref="H2:H25">(Z2:Z25)*0.01</f>
        <v>0</v>
      </c>
      <c r="I2" s="30" cm="1">
        <f t="array" ref="I2">IF(SUM(--ISNUMBER(SEARCH({"UP","BUY"},E2))),H2,"")</f>
        <v>0</v>
      </c>
      <c r="J2" s="27" t="str" cm="1">
        <f t="array" ref="J2">IF(SUM(--ISNUMBER(SEARCH({"SELL","DOWN"},F2))),H2,"")</f>
        <v/>
      </c>
      <c r="K2" s="15"/>
      <c r="O2" s="13"/>
      <c r="U2" s="9" t="s">
        <v>2</v>
      </c>
      <c r="V2" s="9" t="s">
        <v>5</v>
      </c>
      <c r="W2" s="18" t="s">
        <v>10</v>
      </c>
      <c r="X2" s="21">
        <v>20</v>
      </c>
      <c r="Y2" s="14">
        <v>0.2</v>
      </c>
      <c r="Z2" s="15" t="str" cm="1">
        <f t="array" ref="Z2:Z65">IF(ISNUMBER(SEARCH("SuperTrend",B2:B65)),X2,"")&amp;IF(ISNUMBER(SEARCH("3_Level_ZZ_Semafor_NRP",B2:B65)),X3,"")&amp;IF(ISNUMBER(SEARCH("macd changed direction",B2:B65)),X4,".0")</f>
        <v>.0</v>
      </c>
      <c r="AA2" s="19" cm="1">
        <f t="array" ref="AA2:AA25">(Z2:Z25)*0.01</f>
        <v>0</v>
      </c>
      <c r="AB2" s="14" t="e" cm="1">
        <f t="array" ref="AB2">IF(SUMPRODUCT(-ISNUMBER(SEARCH("supertrend",D2:D35))), X2,""):IF(SUMPRODUCT(-ISNUMBER(SEARCH("3_Level_ZZ_Semafor_NRP",D2:D35))), X3,""):IF(SUMPRODUCT(-ISNUMBER(SEARCH("macd",D2:D35))), X4,"")*0.01</f>
        <v>#VALUE!</v>
      </c>
    </row>
    <row r="3" spans="1:32" ht="15" thickBot="1" x14ac:dyDescent="0.35">
      <c r="A3" s="7">
        <v>44851.461111111108</v>
      </c>
      <c r="B3" s="8" t="s">
        <v>63</v>
      </c>
      <c r="C3" s="2"/>
      <c r="D3" s="6" t="str">
        <v>SuperTrend</v>
      </c>
      <c r="E3" s="6" t="str">
        <v/>
      </c>
      <c r="F3" s="6" t="str">
        <v>DOWN</v>
      </c>
      <c r="G3" s="6" t="str">
        <v>H4</v>
      </c>
      <c r="H3" s="28">
        <v>0.2</v>
      </c>
      <c r="I3" s="31" t="str" cm="1">
        <f t="array" ref="I3">IF(SUM(--ISNUMBER(SEARCH({"UP","BUY"},E3))),H3,"")</f>
        <v/>
      </c>
      <c r="J3" s="28" cm="1">
        <f t="array" ref="J3">IF(SUM(--ISNUMBER(SEARCH({"SELL","DOWN"},F3))),H3,"")</f>
        <v>0.2</v>
      </c>
      <c r="O3" s="13"/>
      <c r="U3" s="9" t="s">
        <v>3</v>
      </c>
      <c r="V3" s="9" t="s">
        <v>6</v>
      </c>
      <c r="W3" s="18" t="s">
        <v>11</v>
      </c>
      <c r="X3" s="21">
        <v>50</v>
      </c>
      <c r="Y3" s="14">
        <v>0.3</v>
      </c>
      <c r="Z3" s="14" t="str">
        <v>20.0</v>
      </c>
      <c r="AA3" s="14">
        <v>0.2</v>
      </c>
    </row>
    <row r="4" spans="1:32" ht="15" thickBot="1" x14ac:dyDescent="0.35">
      <c r="A4" s="7">
        <v>44851.250196759262</v>
      </c>
      <c r="B4" s="8" t="s">
        <v>64</v>
      </c>
      <c r="C4" s="2"/>
      <c r="D4" s="5" t="str">
        <v>SuperTrend</v>
      </c>
      <c r="E4" s="5" t="str">
        <v/>
      </c>
      <c r="F4" s="5" t="str">
        <v>DOWN</v>
      </c>
      <c r="G4" s="5" t="str">
        <v>H4</v>
      </c>
      <c r="H4" s="27">
        <v>0.2</v>
      </c>
      <c r="I4" s="30" t="str" cm="1">
        <f t="array" ref="I4">IF(SUM(--ISNUMBER(SEARCH({"UP","BUY"},E4))),H4,"")</f>
        <v/>
      </c>
      <c r="J4" s="27" cm="1">
        <f t="array" ref="J4">IF(SUM(--ISNUMBER(SEARCH({"SELL","DOWN"},F4))),H4,"")</f>
        <v>0.2</v>
      </c>
      <c r="K4" s="15"/>
      <c r="O4" s="13"/>
      <c r="U4" s="9" t="s">
        <v>4</v>
      </c>
      <c r="V4" s="9" t="s">
        <v>8</v>
      </c>
      <c r="W4" s="18" t="s">
        <v>12</v>
      </c>
      <c r="X4" s="21">
        <v>35</v>
      </c>
      <c r="Y4" s="14">
        <v>0.35</v>
      </c>
      <c r="Z4" s="14" t="str">
        <v>20.0</v>
      </c>
      <c r="AA4" s="14">
        <v>0.2</v>
      </c>
    </row>
    <row r="5" spans="1:32" ht="15" thickBot="1" x14ac:dyDescent="0.35">
      <c r="A5" s="7">
        <v>44851.232083333336</v>
      </c>
      <c r="B5" s="8" t="s">
        <v>65</v>
      </c>
      <c r="C5" s="2"/>
      <c r="D5" s="6" t="str">
        <v>3_Level_ZZ_Semafor_NRP</v>
      </c>
      <c r="E5" s="6" t="str">
        <v/>
      </c>
      <c r="F5" s="6" t="str">
        <v>SELL</v>
      </c>
      <c r="G5" s="6" t="str">
        <v>M15</v>
      </c>
      <c r="H5" s="28">
        <v>0.5</v>
      </c>
      <c r="I5" s="31" t="str" cm="1">
        <f t="array" ref="I5">IF(SUM(--ISNUMBER(SEARCH({"UP","BUY"},E5))),H5,"")</f>
        <v/>
      </c>
      <c r="J5" s="28" cm="1">
        <f t="array" ref="J5">IF(SUM(--ISNUMBER(SEARCH({"SELL","DOWN"},F5))),H5,"")</f>
        <v>0.5</v>
      </c>
      <c r="K5" s="15"/>
      <c r="O5" s="13"/>
      <c r="U5" s="9" t="s">
        <v>33</v>
      </c>
      <c r="V5" s="9" t="s">
        <v>9</v>
      </c>
      <c r="W5" s="18" t="s">
        <v>13</v>
      </c>
      <c r="X5" s="21"/>
      <c r="Z5" s="14" t="str">
        <v>50.0</v>
      </c>
      <c r="AA5" s="14">
        <v>0.5</v>
      </c>
    </row>
    <row r="6" spans="1:32" ht="15" thickBot="1" x14ac:dyDescent="0.35">
      <c r="A6" s="7">
        <v>44851.220081018517</v>
      </c>
      <c r="B6" s="8" t="s">
        <v>66</v>
      </c>
      <c r="C6" s="2"/>
      <c r="D6" s="5" t="str">
        <v>3_Level_ZZ_Semafor_NRP</v>
      </c>
      <c r="E6" s="5" t="str">
        <v>BUY</v>
      </c>
      <c r="F6" s="5" t="str">
        <v/>
      </c>
      <c r="G6" s="5" t="str">
        <v>M15</v>
      </c>
      <c r="H6" s="27">
        <v>0.5</v>
      </c>
      <c r="I6" s="30" cm="1">
        <f t="array" ref="I6">IF(SUM(--ISNUMBER(SEARCH({"UP","BUY"},E6))),H6,"")</f>
        <v>0.5</v>
      </c>
      <c r="J6" s="27" t="str" cm="1">
        <f t="array" ref="J6">IF(SUM(--ISNUMBER(SEARCH({"SELL","DOWN"},F6))),H6,"")</f>
        <v/>
      </c>
      <c r="U6" s="9"/>
      <c r="V6" s="9"/>
      <c r="W6" s="18" t="s">
        <v>14</v>
      </c>
      <c r="X6" s="21"/>
      <c r="Z6" s="14" t="str">
        <v>50.0</v>
      </c>
      <c r="AA6" s="14">
        <v>0.5</v>
      </c>
    </row>
    <row r="7" spans="1:32" ht="15" thickBot="1" x14ac:dyDescent="0.35">
      <c r="A7" s="7">
        <v>44851.216550925928</v>
      </c>
      <c r="B7" s="8" t="s">
        <v>65</v>
      </c>
      <c r="C7" s="2"/>
      <c r="D7" s="6" t="str">
        <v>3_Level_ZZ_Semafor_NRP</v>
      </c>
      <c r="E7" s="6" t="str">
        <v/>
      </c>
      <c r="F7" s="6" t="str">
        <v>SELL</v>
      </c>
      <c r="G7" s="6" t="str">
        <v>M15</v>
      </c>
      <c r="H7" s="28">
        <v>0.5</v>
      </c>
      <c r="I7" s="31" t="str" cm="1">
        <f t="array" ref="I7">IF(SUM(--ISNUMBER(SEARCH({"UP","BUY"},E7))),H7,"")</f>
        <v/>
      </c>
      <c r="J7" s="28" cm="1">
        <f t="array" ref="J7">IF(SUM(--ISNUMBER(SEARCH({"SELL","DOWN"},F7))),H7,"")</f>
        <v>0.5</v>
      </c>
      <c r="K7" s="15"/>
      <c r="O7" s="13"/>
      <c r="U7" s="10"/>
      <c r="V7" s="10"/>
      <c r="W7" s="18" t="s">
        <v>15</v>
      </c>
      <c r="X7" s="21"/>
      <c r="Z7" s="14" t="str">
        <v>50.0</v>
      </c>
      <c r="AA7" s="14">
        <v>0.5</v>
      </c>
    </row>
    <row r="8" spans="1:32" ht="15" thickBot="1" x14ac:dyDescent="0.35">
      <c r="A8" s="7">
        <v>44851.209745370368</v>
      </c>
      <c r="B8" s="8" t="s">
        <v>67</v>
      </c>
      <c r="C8" s="2"/>
      <c r="D8" s="5" t="str">
        <v/>
      </c>
      <c r="E8" s="5" t="str">
        <v>UP</v>
      </c>
      <c r="F8" s="5" t="str">
        <v/>
      </c>
      <c r="G8" s="5" t="str">
        <v>H1</v>
      </c>
      <c r="H8" s="27">
        <v>0</v>
      </c>
      <c r="I8" s="30" cm="1">
        <f t="array" ref="I8">IF(SUM(--ISNUMBER(SEARCH({"UP","BUY"},E8))),H8,"")</f>
        <v>0</v>
      </c>
      <c r="J8" s="27" t="str" cm="1">
        <f t="array" ref="J8">IF(SUM(--ISNUMBER(SEARCH({"SELL","DOWN"},F8))),H8,"")</f>
        <v/>
      </c>
      <c r="K8" s="15"/>
      <c r="O8" s="13"/>
      <c r="V8" s="34" t="s">
        <v>5</v>
      </c>
      <c r="Z8" s="14" t="str">
        <v>.0</v>
      </c>
      <c r="AA8" s="14">
        <v>0</v>
      </c>
    </row>
    <row r="9" spans="1:32" ht="15" thickBot="1" x14ac:dyDescent="0.35">
      <c r="A9" s="7">
        <v>44851.197951388887</v>
      </c>
      <c r="B9" s="8" t="s">
        <v>66</v>
      </c>
      <c r="C9" s="2"/>
      <c r="D9" s="6" t="str">
        <v>3_Level_ZZ_Semafor_NRP</v>
      </c>
      <c r="E9" s="6" t="str">
        <v>BUY</v>
      </c>
      <c r="F9" s="6" t="str">
        <v/>
      </c>
      <c r="G9" s="6" t="str">
        <v>M15</v>
      </c>
      <c r="H9" s="28">
        <v>0.5</v>
      </c>
      <c r="I9" s="31" cm="1">
        <f t="array" ref="I9">IF(SUM(--ISNUMBER(SEARCH({"UP","BUY"},E9))),H9,"")</f>
        <v>0.5</v>
      </c>
      <c r="J9" s="28" t="str" cm="1">
        <f t="array" ref="J9">IF(SUM(--ISNUMBER(SEARCH({"SELL","DOWN"},F9))),H9,"")</f>
        <v/>
      </c>
      <c r="K9" s="15"/>
      <c r="O9" s="13"/>
      <c r="V9" s="34" t="s">
        <v>8</v>
      </c>
      <c r="Z9" s="14" t="str">
        <v>50.0</v>
      </c>
      <c r="AA9" s="14">
        <v>0.5</v>
      </c>
    </row>
    <row r="10" spans="1:32" ht="15" thickBot="1" x14ac:dyDescent="0.35">
      <c r="A10" s="7">
        <v>44851.181331018517</v>
      </c>
      <c r="B10" s="8" t="s">
        <v>68</v>
      </c>
      <c r="C10" s="2"/>
      <c r="D10" s="5" t="str">
        <v/>
      </c>
      <c r="E10" s="5" t="str">
        <v/>
      </c>
      <c r="F10" s="5" t="str">
        <v>DOWN</v>
      </c>
      <c r="G10" s="5" t="str">
        <v>H1</v>
      </c>
      <c r="H10" s="27">
        <v>0</v>
      </c>
      <c r="I10" s="30" t="str" cm="1">
        <f t="array" ref="I10">IF(SUM(--ISNUMBER(SEARCH({"UP","BUY"},E10))),H10,"")</f>
        <v/>
      </c>
      <c r="J10" s="27" cm="1">
        <f t="array" ref="J10">IF(SUM(--ISNUMBER(SEARCH({"SELL","DOWN"},F10))),H10,"")</f>
        <v>0</v>
      </c>
      <c r="K10" s="15"/>
      <c r="O10" s="13"/>
      <c r="Z10" s="14" t="str">
        <v>.0</v>
      </c>
      <c r="AA10" s="14">
        <v>0</v>
      </c>
    </row>
    <row r="11" spans="1:32" ht="15" thickBot="1" x14ac:dyDescent="0.35">
      <c r="A11" s="7">
        <v>44851.180613425924</v>
      </c>
      <c r="B11" s="8" t="s">
        <v>65</v>
      </c>
      <c r="C11" s="2"/>
      <c r="D11" s="6" t="str">
        <v>3_Level_ZZ_Semafor_NRP</v>
      </c>
      <c r="E11" s="6" t="str">
        <v/>
      </c>
      <c r="F11" s="6" t="str">
        <v>SELL</v>
      </c>
      <c r="G11" s="6" t="str">
        <v>M15</v>
      </c>
      <c r="H11" s="28">
        <v>0.5</v>
      </c>
      <c r="I11" s="31" t="str" cm="1">
        <f t="array" ref="I11">IF(SUM(--ISNUMBER(SEARCH({"UP","BUY"},E11))),H11,"")</f>
        <v/>
      </c>
      <c r="J11" s="28" cm="1">
        <f t="array" ref="J11">IF(SUM(--ISNUMBER(SEARCH({"SELL","DOWN"},F11))),H11,"")</f>
        <v>0.5</v>
      </c>
      <c r="K11" s="15"/>
      <c r="O11" s="13"/>
      <c r="U11" s="16" t="e" cm="1">
        <f t="array" ref="U11">IF(SUMPRODUCT(--ISNUMBER(SEARCH("supertrend",B65:B75))), Y2,"")+IF(SUMPRODUCT(--ISNUMBER(SEARCH("3_Level_ZZ_Semafor_NRP",B65:B75))), Y3,"")</f>
        <v>#VALUE!</v>
      </c>
      <c r="Z11" s="14" t="str">
        <v>50.0</v>
      </c>
      <c r="AA11" s="14">
        <v>0.5</v>
      </c>
    </row>
    <row r="12" spans="1:32" ht="15" thickBot="1" x14ac:dyDescent="0.35">
      <c r="A12" s="7">
        <v>44851.171770833331</v>
      </c>
      <c r="B12" s="8" t="s">
        <v>69</v>
      </c>
      <c r="C12" s="2"/>
      <c r="D12" s="5" t="str">
        <v/>
      </c>
      <c r="E12" s="5" t="str">
        <v>UP</v>
      </c>
      <c r="F12" s="5" t="str">
        <v/>
      </c>
      <c r="G12" s="5" t="str">
        <v>H1</v>
      </c>
      <c r="H12" s="27">
        <v>0</v>
      </c>
      <c r="I12" s="30" cm="1">
        <f t="array" ref="I12">IF(SUM(--ISNUMBER(SEARCH({"UP","BUY"},E12))),H12,"")</f>
        <v>0</v>
      </c>
      <c r="J12" s="27" t="str" cm="1">
        <f t="array" ref="J12">IF(SUM(--ISNUMBER(SEARCH({"SELL","DOWN"},F12))),H12,"")</f>
        <v/>
      </c>
      <c r="K12" s="15"/>
      <c r="O12" s="13"/>
      <c r="Z12" s="14" t="str">
        <v>.0</v>
      </c>
      <c r="AA12" s="14">
        <v>0</v>
      </c>
    </row>
    <row r="13" spans="1:32" ht="15" thickBot="1" x14ac:dyDescent="0.35">
      <c r="A13" s="7">
        <v>44851.171759259261</v>
      </c>
      <c r="B13" s="8" t="s">
        <v>70</v>
      </c>
      <c r="C13" s="2"/>
      <c r="D13" s="6" t="str">
        <v>SuperTrend</v>
      </c>
      <c r="E13" s="6" t="str">
        <v>UP</v>
      </c>
      <c r="F13" s="6" t="str">
        <v/>
      </c>
      <c r="G13" s="6" t="str">
        <v>H4</v>
      </c>
      <c r="H13" s="28">
        <v>0.2</v>
      </c>
      <c r="I13" s="31" cm="1">
        <f t="array" ref="I13">IF(SUM(--ISNUMBER(SEARCH({"UP","BUY"},E13))),H13,"")</f>
        <v>0.2</v>
      </c>
      <c r="J13" s="28" t="str" cm="1">
        <f t="array" ref="J13">IF(SUM(--ISNUMBER(SEARCH({"SELL","DOWN"},F13))),H13,"")</f>
        <v/>
      </c>
      <c r="K13" s="15"/>
      <c r="O13" s="13"/>
      <c r="U13" s="14" cm="1">
        <f t="array" ref="U13">IF(SUMPRODUCT(-ISNUMBER(SEARCH("3_Level_ZZ_Semafor_NRP",D2:D35))), X3,"")</f>
        <v>50</v>
      </c>
      <c r="Z13" s="14" t="str">
        <v>20.0</v>
      </c>
      <c r="AA13" s="14">
        <v>0.2</v>
      </c>
      <c r="AD13" t="str">
        <f>HYPERLINK("mailto:"&amp;V19&amp;"?subject="&amp;$V$20,"Send email")</f>
        <v>Send email</v>
      </c>
    </row>
    <row r="14" spans="1:32" ht="15" thickBot="1" x14ac:dyDescent="0.35">
      <c r="A14" s="7">
        <v>44851.171712962961</v>
      </c>
      <c r="B14" s="8" t="s">
        <v>71</v>
      </c>
      <c r="C14" s="2"/>
      <c r="D14" s="5" t="str">
        <v/>
      </c>
      <c r="E14" s="5" t="str">
        <v/>
      </c>
      <c r="F14" s="5" t="str">
        <v>DOWN</v>
      </c>
      <c r="G14" s="5" t="str">
        <v>H1</v>
      </c>
      <c r="H14" s="27">
        <v>0</v>
      </c>
      <c r="I14" s="30" t="str" cm="1">
        <f t="array" ref="I14">IF(SUM(--ISNUMBER(SEARCH({"UP","BUY"},E14))),H14,"")</f>
        <v/>
      </c>
      <c r="J14" s="27" cm="1">
        <f t="array" ref="J14">IF(SUM(--ISNUMBER(SEARCH({"SELL","DOWN"},F14))),H14,"")</f>
        <v>0</v>
      </c>
      <c r="K14" s="15"/>
      <c r="O14" s="13"/>
      <c r="U14" s="14" t="e" cm="1">
        <f t="array" ref="U14">IF(SUMPRODUCT(-ISNUMBER(SEARCH("supertrend",D2:D35))), X2,""):IF(SUMPRODUCT(-ISNUMBER(SEARCH("3_Level_ZZ_Semafor_NRP",D2:D35))), X3,""):IF(SUMPRODUCT(-ISNUMBER(SEARCH("macd",D2:D35))), X4,"")*0.01</f>
        <v>#VALUE!</v>
      </c>
      <c r="Z14" s="14" t="str">
        <v>.0</v>
      </c>
      <c r="AA14" s="14">
        <v>0</v>
      </c>
    </row>
    <row r="15" spans="1:32" ht="15" thickBot="1" x14ac:dyDescent="0.35">
      <c r="A15" s="7">
        <v>44850.753321759257</v>
      </c>
      <c r="B15" s="8" t="s">
        <v>72</v>
      </c>
      <c r="C15" s="2"/>
      <c r="D15" s="6" t="str">
        <v/>
      </c>
      <c r="E15" s="6" t="str">
        <v/>
      </c>
      <c r="F15" s="6" t="str">
        <v>DOWN</v>
      </c>
      <c r="G15" s="6" t="str">
        <v>H1</v>
      </c>
      <c r="H15" s="28">
        <v>0</v>
      </c>
      <c r="I15" s="31" t="str" cm="1">
        <f t="array" ref="I15">IF(SUM(--ISNUMBER(SEARCH({"UP","BUY"},E15))),H15,"")</f>
        <v/>
      </c>
      <c r="J15" s="28" cm="1">
        <f t="array" ref="J15">IF(SUM(--ISNUMBER(SEARCH({"SELL","DOWN"},F15))),H15,"")</f>
        <v>0</v>
      </c>
      <c r="K15" s="15"/>
      <c r="O15" s="13"/>
      <c r="U15" s="14"/>
      <c r="Z15" s="14" t="str">
        <v>.0</v>
      </c>
      <c r="AA15" s="14">
        <v>0</v>
      </c>
    </row>
    <row r="16" spans="1:32" ht="15" thickBot="1" x14ac:dyDescent="0.35">
      <c r="A16" s="7">
        <v>44850.443703703706</v>
      </c>
      <c r="B16" s="8" t="s">
        <v>73</v>
      </c>
      <c r="C16" s="2"/>
      <c r="D16" s="5" t="str">
        <v/>
      </c>
      <c r="E16" s="5" t="str">
        <v/>
      </c>
      <c r="F16" s="5" t="str">
        <v>DOWN</v>
      </c>
      <c r="G16" s="5" t="str">
        <v>H1</v>
      </c>
      <c r="H16" s="27">
        <v>0</v>
      </c>
      <c r="I16" s="30" t="str" cm="1">
        <f t="array" ref="I16">IF(SUM(--ISNUMBER(SEARCH({"UP","BUY"},E16))),H16,"")</f>
        <v/>
      </c>
      <c r="J16" s="27" cm="1">
        <f t="array" ref="J16">IF(SUM(--ISNUMBER(SEARCH({"SELL","DOWN"},F16))),H16,"")</f>
        <v>0</v>
      </c>
      <c r="K16" s="15"/>
      <c r="O16" s="13"/>
      <c r="U16" s="14"/>
      <c r="Z16" s="14" t="str">
        <v>.0</v>
      </c>
      <c r="AA16" s="14">
        <v>0</v>
      </c>
      <c r="AC16" s="40"/>
      <c r="AD16" s="40"/>
      <c r="AF16" s="40"/>
    </row>
    <row r="17" spans="1:29" ht="15" thickBot="1" x14ac:dyDescent="0.35">
      <c r="A17" s="7">
        <v>44850.181250000001</v>
      </c>
      <c r="B17" s="8" t="s">
        <v>74</v>
      </c>
      <c r="C17" s="2"/>
      <c r="D17" s="6" t="str">
        <v/>
      </c>
      <c r="E17" s="6" t="str">
        <v/>
      </c>
      <c r="F17" s="6" t="str">
        <v>DOWN</v>
      </c>
      <c r="G17" s="6" t="str">
        <v>H1</v>
      </c>
      <c r="H17" s="28">
        <v>0</v>
      </c>
      <c r="I17" s="31" t="str" cm="1">
        <f t="array" ref="I17">IF(SUM(--ISNUMBER(SEARCH({"UP","BUY"},E17))),H17,"")</f>
        <v/>
      </c>
      <c r="J17" s="28" cm="1">
        <f t="array" ref="J17">IF(SUM(--ISNUMBER(SEARCH({"SELL","DOWN"},F17))),H17,"")</f>
        <v>0</v>
      </c>
      <c r="K17" s="15"/>
      <c r="O17" s="13"/>
      <c r="U17" s="14" cm="1">
        <f t="array" ref="U17:U40">(Z2:Z25)*0.01</f>
        <v>0</v>
      </c>
      <c r="Z17" s="14" t="str">
        <v>.0</v>
      </c>
      <c r="AA17" s="14">
        <v>0</v>
      </c>
      <c r="AC17" s="40"/>
    </row>
    <row r="18" spans="1:29" ht="15" thickBot="1" x14ac:dyDescent="0.35">
      <c r="A18" s="7">
        <v>44850.180775462963</v>
      </c>
      <c r="B18" s="8" t="s">
        <v>75</v>
      </c>
      <c r="C18" s="2"/>
      <c r="D18" s="5" t="str">
        <v/>
      </c>
      <c r="E18" s="5" t="str">
        <v/>
      </c>
      <c r="F18" s="5" t="str">
        <v>DOWN</v>
      </c>
      <c r="G18" s="5" t="str">
        <v>H1</v>
      </c>
      <c r="H18" s="27">
        <v>0</v>
      </c>
      <c r="I18" s="30" t="str" cm="1">
        <f t="array" ref="I18">IF(SUM(--ISNUMBER(SEARCH({"UP","BUY"},E18))),H18,"")</f>
        <v/>
      </c>
      <c r="J18" s="27" cm="1">
        <f t="array" ref="J18">IF(SUM(--ISNUMBER(SEARCH({"SELL","DOWN"},F18))),H18,"")</f>
        <v>0</v>
      </c>
      <c r="K18" s="15"/>
      <c r="O18" s="13"/>
      <c r="Q18" s="40"/>
      <c r="U18" s="14">
        <v>0.2</v>
      </c>
      <c r="V18" s="52" t="str">
        <f>HYPERLINK("mailto:"&amp;V19&amp;"?subject="&amp;$V$20&amp;"&amp;body="&amp;V31,"Send email")</f>
        <v>Send email</v>
      </c>
      <c r="Z18" s="14" t="str">
        <v>.0</v>
      </c>
      <c r="AA18" s="14">
        <v>0</v>
      </c>
    </row>
    <row r="19" spans="1:29" ht="15" thickBot="1" x14ac:dyDescent="0.35">
      <c r="A19" s="7">
        <v>44850.1408912037</v>
      </c>
      <c r="B19" s="8" t="s">
        <v>76</v>
      </c>
      <c r="C19" s="2"/>
      <c r="D19" s="6" t="str">
        <v/>
      </c>
      <c r="E19" s="6" t="str">
        <v/>
      </c>
      <c r="F19" s="6" t="str">
        <v>DOWN</v>
      </c>
      <c r="G19" s="6" t="str">
        <v>H1</v>
      </c>
      <c r="H19" s="28">
        <v>0</v>
      </c>
      <c r="I19" s="31" t="str" cm="1">
        <f t="array" ref="I19">IF(SUM(--ISNUMBER(SEARCH({"UP","BUY"},E19))),H19,"")</f>
        <v/>
      </c>
      <c r="J19" s="28" cm="1">
        <f t="array" ref="J19">IF(SUM(--ISNUMBER(SEARCH({"SELL","DOWN"},F19))),H19,"")</f>
        <v>0</v>
      </c>
      <c r="K19" s="15"/>
      <c r="O19" s="41"/>
      <c r="U19" s="14">
        <v>0.2</v>
      </c>
      <c r="V19" s="52" t="s">
        <v>38</v>
      </c>
      <c r="Z19" s="14" t="str">
        <v>.0</v>
      </c>
      <c r="AA19" s="14">
        <v>0</v>
      </c>
    </row>
    <row r="20" spans="1:29" ht="15" thickBot="1" x14ac:dyDescent="0.35">
      <c r="A20" s="7">
        <v>44847.438136574077</v>
      </c>
      <c r="B20" s="8" t="s">
        <v>77</v>
      </c>
      <c r="C20" s="2"/>
      <c r="D20" s="5" t="str">
        <v/>
      </c>
      <c r="E20" s="5" t="str">
        <v/>
      </c>
      <c r="F20" s="5" t="str">
        <v>DOWN</v>
      </c>
      <c r="G20" s="5" t="str">
        <v>H1</v>
      </c>
      <c r="H20" s="27">
        <v>0</v>
      </c>
      <c r="I20" s="30" t="str" cm="1">
        <f t="array" ref="I20">IF(SUM(--ISNUMBER(SEARCH({"UP","BUY"},E20))),H20,"")</f>
        <v/>
      </c>
      <c r="J20" s="27" cm="1">
        <f t="array" ref="J20">IF(SUM(--ISNUMBER(SEARCH({"SELL","DOWN"},F20))),H20,"")</f>
        <v>0</v>
      </c>
      <c r="K20" s="15"/>
      <c r="O20" s="41"/>
      <c r="U20" s="14">
        <v>0.5</v>
      </c>
      <c r="V20" t="s">
        <v>39</v>
      </c>
      <c r="Z20" s="14" t="str">
        <v>.0</v>
      </c>
      <c r="AA20" s="14">
        <v>0</v>
      </c>
    </row>
    <row r="21" spans="1:29" ht="15" thickBot="1" x14ac:dyDescent="0.35">
      <c r="A21" s="7">
        <v>44847.438113425924</v>
      </c>
      <c r="B21" s="8" t="s">
        <v>78</v>
      </c>
      <c r="C21" s="2"/>
      <c r="D21" s="6" t="str">
        <v>SuperTrend</v>
      </c>
      <c r="E21" s="6" t="str">
        <v/>
      </c>
      <c r="F21" s="6" t="str">
        <v>DOWN</v>
      </c>
      <c r="G21" s="6" t="str">
        <v>H4</v>
      </c>
      <c r="H21" s="28">
        <v>0.2</v>
      </c>
      <c r="I21" s="31" t="str" cm="1">
        <f t="array" ref="I21">IF(SUM(--ISNUMBER(SEARCH({"UP","BUY"},E21))),H21,"")</f>
        <v/>
      </c>
      <c r="J21" s="28" cm="1">
        <f t="array" ref="J21">IF(SUM(--ISNUMBER(SEARCH({"SELL","DOWN"},F21))),H21,"")</f>
        <v>0.2</v>
      </c>
      <c r="K21" s="15"/>
      <c r="O21" s="13"/>
      <c r="U21" s="14">
        <v>0.5</v>
      </c>
      <c r="Z21" s="14" t="str">
        <v>20.0</v>
      </c>
      <c r="AA21" s="14">
        <v>0.2</v>
      </c>
    </row>
    <row r="22" spans="1:29" ht="15" thickBot="1" x14ac:dyDescent="0.35">
      <c r="A22" s="7">
        <v>44841.436273148145</v>
      </c>
      <c r="B22" s="8" t="s">
        <v>40</v>
      </c>
      <c r="C22" s="2"/>
      <c r="D22" s="5" t="str">
        <v/>
      </c>
      <c r="E22" s="5" t="str">
        <v/>
      </c>
      <c r="F22" s="5" t="str">
        <v>DOWN</v>
      </c>
      <c r="G22" s="5" t="str">
        <v>H1</v>
      </c>
      <c r="H22" s="27">
        <v>0</v>
      </c>
      <c r="I22" s="30" t="str" cm="1">
        <f t="array" ref="I22">IF(SUM(--ISNUMBER(SEARCH({"UP","BUY"},E22))),H22,"")</f>
        <v/>
      </c>
      <c r="J22" s="27" cm="1">
        <f t="array" ref="J22">IF(SUM(--ISNUMBER(SEARCH({"SELL","DOWN"},F22))),H22,"")</f>
        <v>0</v>
      </c>
      <c r="K22" s="15"/>
      <c r="O22" s="13"/>
      <c r="U22" s="14">
        <v>0.5</v>
      </c>
      <c r="Z22" s="14" t="str">
        <v>.0</v>
      </c>
      <c r="AA22" s="14">
        <v>0</v>
      </c>
    </row>
    <row r="23" spans="1:29" ht="15" thickBot="1" x14ac:dyDescent="0.35">
      <c r="A23" s="7">
        <v>44841.436261574076</v>
      </c>
      <c r="B23" s="8" t="s">
        <v>41</v>
      </c>
      <c r="C23" s="2"/>
      <c r="D23" s="6" t="str">
        <v>SuperTrend</v>
      </c>
      <c r="E23" s="6" t="str">
        <v/>
      </c>
      <c r="F23" s="6" t="str">
        <v>DOWN</v>
      </c>
      <c r="G23" s="6" t="str">
        <v>H4</v>
      </c>
      <c r="H23" s="28">
        <v>0.2</v>
      </c>
      <c r="I23" s="31" t="str" cm="1">
        <f t="array" ref="I23">IF(SUM(--ISNUMBER(SEARCH({"UP","BUY"},E23))),H23,"")</f>
        <v/>
      </c>
      <c r="J23" s="28" cm="1">
        <f t="array" ref="J23">IF(SUM(--ISNUMBER(SEARCH({"SELL","DOWN"},F23))),H23,"")</f>
        <v>0.2</v>
      </c>
      <c r="K23" s="15"/>
      <c r="O23" s="13"/>
      <c r="P23" s="43"/>
      <c r="U23" s="14">
        <v>0</v>
      </c>
      <c r="V23">
        <v>220</v>
      </c>
      <c r="Z23" s="14" t="str">
        <v>20.0</v>
      </c>
      <c r="AA23" s="14">
        <v>0.2</v>
      </c>
    </row>
    <row r="24" spans="1:29" ht="15" thickBot="1" x14ac:dyDescent="0.35">
      <c r="A24" s="7">
        <v>44838.230034722219</v>
      </c>
      <c r="B24" s="8" t="s">
        <v>42</v>
      </c>
      <c r="C24" s="2"/>
      <c r="D24" s="5" t="str">
        <v>3_Level_ZZ_Semafor_NRP</v>
      </c>
      <c r="E24" s="5" t="str">
        <v>BUY</v>
      </c>
      <c r="F24" s="5" t="str">
        <v/>
      </c>
      <c r="G24" s="5" t="str">
        <v/>
      </c>
      <c r="H24" s="27">
        <v>0.5</v>
      </c>
      <c r="I24" s="30" cm="1">
        <f t="array" ref="I24">IF(SUM(--ISNUMBER(SEARCH({"UP","BUY"},E24))),H24,"")</f>
        <v>0.5</v>
      </c>
      <c r="J24" s="27" t="str" cm="1">
        <f t="array" ref="J24">IF(SUM(--ISNUMBER(SEARCH({"SELL","DOWN"},F24))),H24,"")</f>
        <v/>
      </c>
      <c r="K24" s="15"/>
      <c r="M24" s="15"/>
      <c r="N24" s="40"/>
      <c r="O24" s="13"/>
      <c r="U24" s="14">
        <v>0.5</v>
      </c>
      <c r="Z24" s="14" t="str">
        <v>50.0</v>
      </c>
      <c r="AA24" s="14">
        <v>0.5</v>
      </c>
    </row>
    <row r="25" spans="1:29" ht="15" thickBot="1" x14ac:dyDescent="0.35">
      <c r="A25" s="7">
        <v>44838.229259259257</v>
      </c>
      <c r="B25" s="8" t="s">
        <v>43</v>
      </c>
      <c r="C25" s="2"/>
      <c r="D25" s="44" t="str">
        <v/>
      </c>
      <c r="E25" s="44" t="str">
        <v/>
      </c>
      <c r="F25" s="44" t="str">
        <v>DOWN</v>
      </c>
      <c r="G25" s="44" t="str">
        <v>H1</v>
      </c>
      <c r="H25" s="45">
        <v>0</v>
      </c>
      <c r="I25" s="46" t="str" cm="1">
        <f t="array" ref="I25">IF(SUM(--ISNUMBER(SEARCH({"UP","BUY"},E25))),H25,"")</f>
        <v/>
      </c>
      <c r="J25" s="45" cm="1">
        <f t="array" ref="J25">IF(SUM(--ISNUMBER(SEARCH({"SELL","DOWN"},F25))),H25,"")</f>
        <v>0</v>
      </c>
      <c r="K25" s="15"/>
      <c r="M25" s="42"/>
      <c r="O25" s="13"/>
      <c r="U25" s="15">
        <v>0</v>
      </c>
      <c r="Z25" s="14" t="str">
        <v>.0</v>
      </c>
      <c r="AA25" s="14">
        <v>0</v>
      </c>
    </row>
    <row r="26" spans="1:29" ht="15.6" thickTop="1" thickBot="1" x14ac:dyDescent="0.35">
      <c r="A26" s="7">
        <v>44838.190868055557</v>
      </c>
      <c r="B26" s="8" t="s">
        <v>44</v>
      </c>
      <c r="C26" s="2"/>
      <c r="D26" s="47" t="str">
        <v/>
      </c>
      <c r="E26" s="47" t="str">
        <v>UP</v>
      </c>
      <c r="F26" s="47" t="str">
        <v/>
      </c>
      <c r="G26" s="47" t="str">
        <v>H1</v>
      </c>
      <c r="H26" s="48"/>
      <c r="I26" s="48"/>
      <c r="J26" s="48"/>
      <c r="U26" s="15">
        <v>0.5</v>
      </c>
      <c r="Z26" s="14" t="str">
        <v>.0</v>
      </c>
    </row>
    <row r="27" spans="1:29" ht="15.6" thickTop="1" thickBot="1" x14ac:dyDescent="0.35">
      <c r="A27" s="7">
        <v>44838.173090277778</v>
      </c>
      <c r="B27" s="8" t="s">
        <v>45</v>
      </c>
      <c r="D27" s="49" t="str">
        <v>SuperTrend</v>
      </c>
      <c r="E27" s="49" t="str">
        <v/>
      </c>
      <c r="F27" s="49" t="str">
        <v>DOWN</v>
      </c>
      <c r="G27" s="49" t="str">
        <v>H4</v>
      </c>
      <c r="H27" s="50"/>
      <c r="I27" s="50"/>
      <c r="J27" s="50"/>
      <c r="P27" s="40"/>
      <c r="Q27" s="40"/>
      <c r="U27" s="15">
        <v>0</v>
      </c>
      <c r="Z27" s="14" t="str">
        <v>20.0</v>
      </c>
    </row>
    <row r="28" spans="1:29" ht="15.6" thickTop="1" thickBot="1" x14ac:dyDescent="0.35">
      <c r="A28" s="7">
        <v>44838.172743055555</v>
      </c>
      <c r="B28" s="8" t="s">
        <v>46</v>
      </c>
      <c r="D28" s="51" t="str">
        <v/>
      </c>
      <c r="E28" s="48" t="str">
        <v/>
      </c>
      <c r="F28" s="51" t="str">
        <v>DOWN</v>
      </c>
      <c r="G28" s="51" t="str">
        <v>H1</v>
      </c>
      <c r="H28" s="48"/>
      <c r="I28" s="48"/>
      <c r="J28" s="48"/>
      <c r="P28" s="40"/>
      <c r="U28" s="14">
        <v>0.2</v>
      </c>
      <c r="Z28" s="14" t="str">
        <v>.0</v>
      </c>
    </row>
    <row r="29" spans="1:29" ht="15.6" thickTop="1" thickBot="1" x14ac:dyDescent="0.35">
      <c r="A29" s="7">
        <v>44838.172719907408</v>
      </c>
      <c r="B29" s="8" t="s">
        <v>47</v>
      </c>
      <c r="D29" t="str">
        <v>SuperTrend</v>
      </c>
      <c r="E29" s="15" t="str">
        <v>UP</v>
      </c>
      <c r="F29" s="1" t="str">
        <v/>
      </c>
      <c r="G29" s="1" t="str">
        <v>H4</v>
      </c>
      <c r="U29" s="14">
        <v>0</v>
      </c>
      <c r="Z29" s="14" t="str">
        <v>20.0</v>
      </c>
    </row>
    <row r="30" spans="1:29" ht="21.6" thickBot="1" x14ac:dyDescent="0.35">
      <c r="A30" s="7">
        <v>44837.718101851853</v>
      </c>
      <c r="B30" s="8" t="s">
        <v>42</v>
      </c>
      <c r="C30" s="1"/>
      <c r="D30" s="1" t="str">
        <v>3_Level_ZZ_Semafor_NRP</v>
      </c>
      <c r="E30" s="1" t="str">
        <v>BUY</v>
      </c>
      <c r="F30" t="str">
        <v/>
      </c>
      <c r="G30" t="str">
        <v/>
      </c>
      <c r="I30" s="37" t="str">
        <f>IF(AND(I31&gt;J31),V8,"")</f>
        <v/>
      </c>
      <c r="J30" s="38" t="str">
        <f>IF(AND(J31&gt;I31),V9,"")</f>
        <v>SELL</v>
      </c>
      <c r="U30" s="14">
        <v>0</v>
      </c>
      <c r="Z30" s="14" t="str">
        <v>50.0</v>
      </c>
    </row>
    <row r="31" spans="1:29" ht="15" thickBot="1" x14ac:dyDescent="0.35">
      <c r="A31" s="7">
        <v>44837.717291666668</v>
      </c>
      <c r="B31" s="8" t="s">
        <v>48</v>
      </c>
      <c r="C31" s="1"/>
      <c r="D31" s="1" t="str">
        <v>3_Level_ZZ_Semafor_NRP</v>
      </c>
      <c r="E31" s="1" t="str">
        <v/>
      </c>
      <c r="F31" s="1" t="str">
        <v>SELL</v>
      </c>
      <c r="G31" t="str">
        <v/>
      </c>
      <c r="I31" s="35">
        <f>SUM(I2:I25,AC2:AC25)</f>
        <v>1.7</v>
      </c>
      <c r="J31" s="53">
        <f>SUM(J2:J25,AC2:AC25)</f>
        <v>2.3000000000000003</v>
      </c>
      <c r="K31" s="54" t="s">
        <v>61</v>
      </c>
      <c r="U31" s="14">
        <v>0</v>
      </c>
      <c r="V31">
        <f>J31*100</f>
        <v>230.00000000000003</v>
      </c>
      <c r="Z31" s="14" t="str">
        <v>50.0</v>
      </c>
    </row>
    <row r="32" spans="1:29" ht="21.6" thickBot="1" x14ac:dyDescent="0.35">
      <c r="A32" s="7">
        <v>44837.715486111112</v>
      </c>
      <c r="B32" s="8" t="s">
        <v>42</v>
      </c>
      <c r="C32" s="1"/>
      <c r="D32" s="1" t="str">
        <v>3_Level_ZZ_Semafor_NRP</v>
      </c>
      <c r="E32" s="1" t="str">
        <v>BUY</v>
      </c>
      <c r="F32" s="1" t="str">
        <v/>
      </c>
      <c r="G32" s="1" t="str">
        <v/>
      </c>
      <c r="I32" s="36" t="str">
        <f>IF(AND(I31&gt;J31),"BUY","")</f>
        <v/>
      </c>
      <c r="J32" s="39" t="str">
        <f>IF(AND(J31&gt;I31),"SELL","")</f>
        <v>SELL</v>
      </c>
      <c r="U32" s="14">
        <v>0</v>
      </c>
      <c r="Z32" s="14" t="str">
        <v>50.0</v>
      </c>
    </row>
    <row r="33" spans="1:26" x14ac:dyDescent="0.3">
      <c r="A33" s="7">
        <v>44837.714131944442</v>
      </c>
      <c r="B33" s="8" t="s">
        <v>48</v>
      </c>
      <c r="C33" s="1"/>
      <c r="D33" s="1" t="str">
        <v>3_Level_ZZ_Semafor_NRP</v>
      </c>
      <c r="E33" s="1" t="str">
        <v/>
      </c>
      <c r="F33" t="str">
        <v>SELL</v>
      </c>
      <c r="G33" s="1" t="str">
        <v/>
      </c>
      <c r="U33" s="14">
        <v>0</v>
      </c>
      <c r="Z33" s="14" t="str">
        <v>50.0</v>
      </c>
    </row>
    <row r="34" spans="1:26" x14ac:dyDescent="0.3">
      <c r="A34" s="7">
        <v>44837.708368055559</v>
      </c>
      <c r="B34" s="8" t="s">
        <v>49</v>
      </c>
      <c r="C34" s="1"/>
      <c r="D34" s="1" t="str">
        <v>SuperTrend</v>
      </c>
      <c r="E34" s="1" t="str">
        <v>UP</v>
      </c>
      <c r="F34" s="1" t="str">
        <v/>
      </c>
      <c r="G34" s="1" t="str">
        <v>H4</v>
      </c>
      <c r="U34" s="14">
        <v>0</v>
      </c>
      <c r="Z34" s="14" t="str">
        <v>20.0</v>
      </c>
    </row>
    <row r="35" spans="1:26" x14ac:dyDescent="0.3">
      <c r="A35" s="7">
        <v>44837.706990740742</v>
      </c>
      <c r="B35" s="8" t="s">
        <v>42</v>
      </c>
      <c r="C35" s="1"/>
      <c r="D35" t="str">
        <v>3_Level_ZZ_Semafor_NRP</v>
      </c>
      <c r="E35" s="1" t="str">
        <v>BUY</v>
      </c>
      <c r="F35" s="1" t="str">
        <v/>
      </c>
      <c r="G35" s="1" t="str">
        <v/>
      </c>
      <c r="I35" s="14">
        <f>SUM(P2,P3,P4,P5,P6)</f>
        <v>0</v>
      </c>
      <c r="K35" s="14">
        <f>SUM(O2:O18)</f>
        <v>0</v>
      </c>
      <c r="U35" s="14">
        <v>0</v>
      </c>
      <c r="Z35" s="14" t="str">
        <v>50.0</v>
      </c>
    </row>
    <row r="36" spans="1:26" x14ac:dyDescent="0.3">
      <c r="A36" s="7">
        <v>44837.706284722219</v>
      </c>
      <c r="B36" s="8" t="s">
        <v>48</v>
      </c>
      <c r="C36" s="1"/>
      <c r="D36" t="str">
        <v>3_Level_ZZ_Semafor_NRP</v>
      </c>
      <c r="E36" s="1" t="str">
        <v/>
      </c>
      <c r="F36" t="str">
        <v>SELL</v>
      </c>
      <c r="G36" t="str">
        <v/>
      </c>
      <c r="I36" s="14" t="b">
        <f>IF(AND(I31&gt;J31),V8)</f>
        <v>0</v>
      </c>
      <c r="J36" s="33">
        <f>SUM(J2:J15,AC2:AC15)</f>
        <v>1.9</v>
      </c>
      <c r="U36" s="14">
        <v>0.2</v>
      </c>
      <c r="Z36" s="14" t="str">
        <v>50.0</v>
      </c>
    </row>
    <row r="37" spans="1:26" x14ac:dyDescent="0.3">
      <c r="A37" s="7">
        <v>44837.703668981485</v>
      </c>
      <c r="B37" s="8" t="s">
        <v>50</v>
      </c>
      <c r="C37" s="1"/>
      <c r="D37" s="1" t="str">
        <v>SuperTrend</v>
      </c>
      <c r="E37" s="1" t="str">
        <v>UP</v>
      </c>
      <c r="F37" s="1" t="str">
        <v/>
      </c>
      <c r="G37" s="1" t="str">
        <v>H4</v>
      </c>
      <c r="U37" s="14">
        <v>0</v>
      </c>
      <c r="Z37" s="14" t="str">
        <v>20.0</v>
      </c>
    </row>
    <row r="38" spans="1:26" ht="16.8" x14ac:dyDescent="0.3">
      <c r="A38" s="7">
        <v>44837.703668981485</v>
      </c>
      <c r="B38" s="8" t="s">
        <v>42</v>
      </c>
      <c r="D38" t="str">
        <v>3_Level_ZZ_Semafor_NRP</v>
      </c>
      <c r="E38" t="str">
        <v>BUY</v>
      </c>
      <c r="F38" t="str">
        <v/>
      </c>
      <c r="G38" t="str">
        <v/>
      </c>
      <c r="I38" s="32" t="e">
        <f>SUM(#REF!,AB2:AB6)</f>
        <v>#REF!</v>
      </c>
      <c r="U38" s="14">
        <v>0.2</v>
      </c>
      <c r="Z38" s="14" t="str">
        <v>50.0</v>
      </c>
    </row>
    <row r="39" spans="1:26" ht="15" x14ac:dyDescent="0.3">
      <c r="A39" s="7">
        <v>44837.703645833331</v>
      </c>
      <c r="B39" s="8" t="s">
        <v>51</v>
      </c>
      <c r="D39" t="str">
        <v>SuperTrend</v>
      </c>
      <c r="E39" t="str">
        <v/>
      </c>
      <c r="F39" t="str">
        <v>DOWN</v>
      </c>
      <c r="G39" t="str">
        <v>H4</v>
      </c>
      <c r="I39" s="25">
        <f>(AA6+AA7+AA10)</f>
        <v>1</v>
      </c>
      <c r="J39" s="14" cm="1">
        <f t="array" ref="J39">IF(SUM(--ISNUMBER(SEARCH({"UP","BULISCH","BUY"},E3)))*H3,H3,)</f>
        <v>0</v>
      </c>
      <c r="U39" s="14">
        <v>0.5</v>
      </c>
      <c r="Z39" s="14" t="str">
        <v>20.0</v>
      </c>
    </row>
    <row r="40" spans="1:26" x14ac:dyDescent="0.3">
      <c r="A40" s="7">
        <v>44837.702152777776</v>
      </c>
      <c r="B40" s="8" t="s">
        <v>52</v>
      </c>
      <c r="D40" t="str">
        <v>SuperTrend</v>
      </c>
      <c r="E40" t="str">
        <v/>
      </c>
      <c r="F40" t="str">
        <v>DOWN</v>
      </c>
      <c r="G40" t="str">
        <v/>
      </c>
      <c r="I40" s="1" t="e">
        <f>SUM(#REF!)</f>
        <v>#REF!</v>
      </c>
      <c r="J40" s="14">
        <f>SUM(O2,O3,O4,O5,J42)</f>
        <v>0</v>
      </c>
      <c r="U40" s="14">
        <v>0</v>
      </c>
      <c r="Z40" s="14" t="str">
        <v>20.0</v>
      </c>
    </row>
    <row r="41" spans="1:26" x14ac:dyDescent="0.3">
      <c r="A41" s="7">
        <v>44837.701701388891</v>
      </c>
      <c r="B41" s="8" t="s">
        <v>53</v>
      </c>
      <c r="D41" t="str">
        <v>SuperTrend</v>
      </c>
      <c r="E41" t="str">
        <v/>
      </c>
      <c r="F41" t="str">
        <v>DOWN</v>
      </c>
      <c r="G41" t="str">
        <v/>
      </c>
      <c r="I41" s="23" t="e">
        <f>(Z2+#REF!)+"1"</f>
        <v>#REF!</v>
      </c>
      <c r="U41" s="14"/>
      <c r="Z41" s="14" t="str">
        <v>20.0</v>
      </c>
    </row>
    <row r="42" spans="1:26" x14ac:dyDescent="0.3">
      <c r="A42" s="7">
        <v>44837.70003472222</v>
      </c>
      <c r="B42" s="8" t="s">
        <v>54</v>
      </c>
      <c r="D42" t="str">
        <v/>
      </c>
      <c r="E42" t="str">
        <v/>
      </c>
      <c r="F42" t="str">
        <v>SELL</v>
      </c>
      <c r="G42" t="str">
        <v>M5</v>
      </c>
      <c r="I42" s="14" t="e">
        <f>SUM(9,#REF!)</f>
        <v>#REF!</v>
      </c>
      <c r="J42" s="13" t="str">
        <f>IF(E28&lt;&gt;"",E28,"")</f>
        <v/>
      </c>
      <c r="Z42" s="14" t="str">
        <v>.0</v>
      </c>
    </row>
    <row r="43" spans="1:26" x14ac:dyDescent="0.3">
      <c r="A43" s="7">
        <v>44837.699965277781</v>
      </c>
      <c r="B43" s="8" t="s">
        <v>37</v>
      </c>
      <c r="D43" t="str">
        <v/>
      </c>
      <c r="E43" t="str">
        <v>BUY</v>
      </c>
      <c r="F43" t="str">
        <v/>
      </c>
      <c r="G43" t="str">
        <v>M5</v>
      </c>
      <c r="Z43" s="14" t="str">
        <v>.0</v>
      </c>
    </row>
    <row r="44" spans="1:26" x14ac:dyDescent="0.3">
      <c r="A44" s="7">
        <v>44807.776921296296</v>
      </c>
      <c r="B44" s="8" t="s">
        <v>55</v>
      </c>
      <c r="D44" t="str">
        <v/>
      </c>
      <c r="E44" t="str">
        <v/>
      </c>
      <c r="F44" t="str">
        <v>DOWN</v>
      </c>
      <c r="G44" t="str">
        <v>D1</v>
      </c>
      <c r="Z44" s="14" t="str">
        <v>.0</v>
      </c>
    </row>
    <row r="45" spans="1:26" x14ac:dyDescent="0.3">
      <c r="A45" s="7">
        <v>44807.776909722219</v>
      </c>
      <c r="B45" s="8" t="s">
        <v>55</v>
      </c>
      <c r="D45" t="str">
        <v/>
      </c>
      <c r="E45" t="str">
        <v/>
      </c>
      <c r="F45" t="str">
        <v>DOWN</v>
      </c>
      <c r="G45" t="str">
        <v>D1</v>
      </c>
      <c r="Z45" s="14" t="str">
        <v>.0</v>
      </c>
    </row>
    <row r="46" spans="1:26" x14ac:dyDescent="0.3">
      <c r="A46" s="7">
        <v>44807.776898148149</v>
      </c>
      <c r="B46" s="8" t="s">
        <v>56</v>
      </c>
      <c r="D46" t="str">
        <v/>
      </c>
      <c r="E46" t="str">
        <v/>
      </c>
      <c r="F46" t="str">
        <v/>
      </c>
      <c r="G46" t="str">
        <v>M30</v>
      </c>
      <c r="Z46" s="14" t="str">
        <v>.0</v>
      </c>
    </row>
    <row r="47" spans="1:26" x14ac:dyDescent="0.3">
      <c r="A47" s="7">
        <v>44807.776875000003</v>
      </c>
      <c r="B47" s="8" t="s">
        <v>57</v>
      </c>
      <c r="D47" t="str">
        <v/>
      </c>
      <c r="E47" t="str">
        <v/>
      </c>
      <c r="F47" t="str">
        <v/>
      </c>
      <c r="G47" t="str">
        <v>M30</v>
      </c>
      <c r="Z47" s="14" t="str">
        <v>.0</v>
      </c>
    </row>
    <row r="48" spans="1:26" x14ac:dyDescent="0.3">
      <c r="A48" s="7">
        <v>44807.77685185185</v>
      </c>
      <c r="B48" s="8" t="s">
        <v>58</v>
      </c>
      <c r="D48" t="str">
        <v/>
      </c>
      <c r="E48" t="str">
        <v>UP</v>
      </c>
      <c r="F48" t="str">
        <v/>
      </c>
      <c r="G48" t="str">
        <v>D1</v>
      </c>
      <c r="Z48" s="14" t="str">
        <v>.0</v>
      </c>
    </row>
    <row r="49" spans="1:26" x14ac:dyDescent="0.3">
      <c r="A49" s="7">
        <v>44807.776828703703</v>
      </c>
      <c r="B49" s="8" t="s">
        <v>58</v>
      </c>
      <c r="D49" t="str">
        <v/>
      </c>
      <c r="E49" t="str">
        <v>UP</v>
      </c>
      <c r="F49" t="str">
        <v/>
      </c>
      <c r="G49" t="str">
        <v>D1</v>
      </c>
      <c r="Z49" s="14" t="str">
        <v>.0</v>
      </c>
    </row>
    <row r="50" spans="1:26" x14ac:dyDescent="0.3">
      <c r="A50" s="7">
        <v>44807.776805555557</v>
      </c>
      <c r="B50" s="8" t="s">
        <v>59</v>
      </c>
      <c r="D50" t="str">
        <v/>
      </c>
      <c r="E50" t="str">
        <v/>
      </c>
      <c r="F50" t="str">
        <v/>
      </c>
      <c r="G50" t="str">
        <v>M30</v>
      </c>
      <c r="Z50" s="14" t="str">
        <v>.0</v>
      </c>
    </row>
    <row r="51" spans="1:26" x14ac:dyDescent="0.3">
      <c r="A51" s="7">
        <v>44807.68986111111</v>
      </c>
      <c r="B51" s="8" t="s">
        <v>60</v>
      </c>
      <c r="D51" t="str">
        <v/>
      </c>
      <c r="E51" t="str">
        <v/>
      </c>
      <c r="F51" t="str">
        <v/>
      </c>
      <c r="G51" t="str">
        <v/>
      </c>
      <c r="Z51" s="14" t="str">
        <v>.0</v>
      </c>
    </row>
    <row r="52" spans="1:26" x14ac:dyDescent="0.3">
      <c r="A52" s="7">
        <v>44805.239641203705</v>
      </c>
      <c r="B52" s="8" t="s">
        <v>37</v>
      </c>
      <c r="D52" t="str">
        <v/>
      </c>
      <c r="E52" t="str">
        <v>BUY</v>
      </c>
      <c r="F52" t="str">
        <v/>
      </c>
      <c r="G52" t="str">
        <v>M5</v>
      </c>
      <c r="Z52" s="14" t="str">
        <v>.0</v>
      </c>
    </row>
    <row r="53" spans="1:26" x14ac:dyDescent="0.3">
      <c r="A53" s="7">
        <v>44805.235902777778</v>
      </c>
      <c r="B53" s="8" t="s">
        <v>35</v>
      </c>
      <c r="D53" t="str">
        <v>SuperTrend</v>
      </c>
      <c r="E53" t="str">
        <v/>
      </c>
      <c r="F53" t="str">
        <v>DOWN</v>
      </c>
      <c r="G53" t="str">
        <v/>
      </c>
      <c r="Z53" s="14" t="str">
        <v>20.0</v>
      </c>
    </row>
    <row r="54" spans="1:26" x14ac:dyDescent="0.3">
      <c r="A54" s="7">
        <v>44805.235069444447</v>
      </c>
      <c r="B54" s="8" t="s">
        <v>36</v>
      </c>
      <c r="D54" t="str">
        <v>SuperTrend</v>
      </c>
      <c r="E54" t="str">
        <v>UP</v>
      </c>
      <c r="F54" t="str">
        <v/>
      </c>
      <c r="G54" t="str">
        <v/>
      </c>
      <c r="Z54" s="14" t="str">
        <v>20.0</v>
      </c>
    </row>
    <row r="55" spans="1:26" x14ac:dyDescent="0.3">
      <c r="A55" s="7">
        <v>44805.233391203707</v>
      </c>
      <c r="B55" s="8" t="s">
        <v>34</v>
      </c>
      <c r="D55" t="str">
        <v>SuperTrend</v>
      </c>
      <c r="E55" t="str">
        <v/>
      </c>
      <c r="F55" t="str">
        <v>DOWN</v>
      </c>
      <c r="G55" t="str">
        <v/>
      </c>
      <c r="Z55" s="14" t="str">
        <v>20.0</v>
      </c>
    </row>
    <row r="56" spans="1:26" x14ac:dyDescent="0.3">
      <c r="A56" s="7">
        <v>44805.232766203706</v>
      </c>
      <c r="B56" s="8" t="s">
        <v>29</v>
      </c>
      <c r="D56" t="str">
        <v/>
      </c>
      <c r="E56" t="str">
        <v>BUY</v>
      </c>
      <c r="F56" t="str">
        <v/>
      </c>
      <c r="G56" t="str">
        <v>M5</v>
      </c>
      <c r="Z56" s="14" t="str">
        <v>.0</v>
      </c>
    </row>
    <row r="57" spans="1:26" x14ac:dyDescent="0.3">
      <c r="A57" s="7">
        <v>44805.232754629629</v>
      </c>
      <c r="B57" s="8" t="s">
        <v>30</v>
      </c>
      <c r="D57" t="str">
        <v/>
      </c>
      <c r="E57" t="str">
        <v>UP</v>
      </c>
      <c r="F57" t="str">
        <v/>
      </c>
      <c r="G57" t="str">
        <v>H1</v>
      </c>
      <c r="Z57" s="14" t="str">
        <v>.0</v>
      </c>
    </row>
    <row r="58" spans="1:26" x14ac:dyDescent="0.3">
      <c r="A58" s="7">
        <v>44805.232719907406</v>
      </c>
      <c r="B58" s="8" t="s">
        <v>31</v>
      </c>
      <c r="D58" t="str">
        <v>SuperTrend</v>
      </c>
      <c r="E58" t="str">
        <v/>
      </c>
      <c r="F58" t="str">
        <v>DOWN</v>
      </c>
      <c r="G58" t="str">
        <v>H4</v>
      </c>
      <c r="Z58" s="14" t="str">
        <v>20.0</v>
      </c>
    </row>
    <row r="59" spans="1:26" x14ac:dyDescent="0.3">
      <c r="A59" s="7">
        <v>44805.231620370374</v>
      </c>
      <c r="B59" s="8" t="s">
        <v>32</v>
      </c>
      <c r="D59" t="str">
        <v>SuperTrend</v>
      </c>
      <c r="E59" t="str">
        <v>UP</v>
      </c>
      <c r="F59" t="str">
        <v/>
      </c>
      <c r="G59" t="str">
        <v/>
      </c>
      <c r="Z59" s="14" t="str">
        <v>20.0</v>
      </c>
    </row>
    <row r="60" spans="1:26" x14ac:dyDescent="0.3">
      <c r="A60" s="7">
        <v>44805.229629629626</v>
      </c>
      <c r="B60" s="8" t="s">
        <v>23</v>
      </c>
      <c r="D60" t="str">
        <v>SuperTrend</v>
      </c>
      <c r="E60" t="str">
        <v/>
      </c>
      <c r="F60" t="str">
        <v>DOWN</v>
      </c>
      <c r="G60" t="str">
        <v/>
      </c>
      <c r="Z60" s="14" t="str">
        <v>20.0</v>
      </c>
    </row>
    <row r="61" spans="1:26" x14ac:dyDescent="0.3">
      <c r="A61" s="7">
        <v>44805.226331018515</v>
      </c>
      <c r="B61" s="8" t="s">
        <v>24</v>
      </c>
      <c r="D61" t="str">
        <v>SuperTrend</v>
      </c>
      <c r="E61" t="str">
        <v>UP</v>
      </c>
      <c r="F61" t="str">
        <v/>
      </c>
      <c r="G61" t="str">
        <v/>
      </c>
      <c r="Z61" s="14" t="str">
        <v>20.0</v>
      </c>
    </row>
    <row r="62" spans="1:26" x14ac:dyDescent="0.3">
      <c r="A62" s="7">
        <v>44805.224756944444</v>
      </c>
      <c r="B62" s="8" t="s">
        <v>25</v>
      </c>
      <c r="D62" t="str">
        <v>SuperTrend</v>
      </c>
      <c r="E62" t="str">
        <v/>
      </c>
      <c r="F62" t="str">
        <v>DOWN</v>
      </c>
      <c r="G62" t="str">
        <v>H4</v>
      </c>
      <c r="Z62" s="14" t="str">
        <v>20.0</v>
      </c>
    </row>
    <row r="63" spans="1:26" x14ac:dyDescent="0.3">
      <c r="A63" s="7">
        <v>44805.224606481483</v>
      </c>
      <c r="B63" s="8" t="s">
        <v>26</v>
      </c>
      <c r="D63" t="str">
        <v/>
      </c>
      <c r="E63" t="str">
        <v>UP</v>
      </c>
      <c r="F63" t="str">
        <v/>
      </c>
      <c r="G63" t="str">
        <v>H1</v>
      </c>
      <c r="Z63" s="14" t="str">
        <v>.0</v>
      </c>
    </row>
    <row r="64" spans="1:26" x14ac:dyDescent="0.3">
      <c r="A64" s="7">
        <v>44805.222141203703</v>
      </c>
      <c r="B64" s="8" t="s">
        <v>27</v>
      </c>
      <c r="D64" t="str">
        <v/>
      </c>
      <c r="E64" t="str">
        <v>UP</v>
      </c>
      <c r="F64" t="str">
        <v/>
      </c>
      <c r="G64" t="str">
        <v>H1</v>
      </c>
      <c r="Z64" s="14" t="str">
        <v>.0</v>
      </c>
    </row>
    <row r="65" spans="1:26" x14ac:dyDescent="0.3">
      <c r="A65" s="7">
        <v>44805.222129629627</v>
      </c>
      <c r="B65" s="8" t="s">
        <v>28</v>
      </c>
      <c r="D65" t="str">
        <v>SuperTrend</v>
      </c>
      <c r="E65" t="str">
        <v/>
      </c>
      <c r="F65" t="str">
        <v>DOWN</v>
      </c>
      <c r="G65" t="str">
        <v>H4</v>
      </c>
      <c r="Z65" s="14" t="str">
        <v>20.0</v>
      </c>
    </row>
    <row r="70" spans="1:26" ht="15" x14ac:dyDescent="0.3">
      <c r="B70" s="19">
        <f>(AA2+AA3+AA4+AA5+AA6)</f>
        <v>1.4</v>
      </c>
    </row>
    <row r="75" spans="1:26" x14ac:dyDescent="0.3">
      <c r="B75" s="13">
        <f>SUM(AA2,AA3,AA4,AA5,AA6)</f>
        <v>1.4</v>
      </c>
    </row>
    <row r="76" spans="1:26" x14ac:dyDescent="0.3">
      <c r="B76" s="13">
        <f>AA2+AA3+AA4+AA5+AA6</f>
        <v>1.4</v>
      </c>
    </row>
    <row r="77" spans="1:26" ht="16.8" x14ac:dyDescent="0.3">
      <c r="B77" s="24">
        <f>SUM(H2:H6)</f>
        <v>1.4</v>
      </c>
    </row>
  </sheetData>
  <conditionalFormatting sqref="V27">
    <cfRule type="expression" dxfId="4" priority="1">
      <formula>V20&gt;=U20</formula>
    </cfRule>
  </conditionalFormatting>
  <hyperlinks>
    <hyperlink ref="V19" r:id="rId1" xr:uid="{4CE90034-2460-43B8-9245-AB96C5CEF590}"/>
  </hyperlinks>
  <pageMargins left="0.7" right="0.7" top="0.75" bottom="0.75" header="0.3" footer="0.3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C1770-DF33-44FD-B069-1B1A19C34B17}">
  <sheetPr codeName="List2"/>
  <dimension ref="D7"/>
  <sheetViews>
    <sheetView workbookViewId="0">
      <selection activeCell="C7" sqref="C7"/>
    </sheetView>
  </sheetViews>
  <sheetFormatPr defaultRowHeight="14.4" x14ac:dyDescent="0.3"/>
  <sheetData>
    <row r="7" spans="4:4" x14ac:dyDescent="0.3">
      <c r="D7">
        <v>210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31B857-0F4D-4217-9B23-4B2DE1ABBC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Gogili12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2022-07-01T03:42:25Z</dcterms:created>
  <dcterms:modified xsi:type="dcterms:W3CDTF">2022-10-17T15:58:46Z</dcterms:modified>
</cp:coreProperties>
</file>