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mir\Desktop\"/>
    </mc:Choice>
  </mc:AlternateContent>
  <bookViews>
    <workbookView xWindow="0" yWindow="0" windowWidth="24510" windowHeight="24150" activeTab="1"/>
  </bookViews>
  <sheets>
    <sheet name="Tabelle2" sheetId="5" r:id="rId1"/>
    <sheet name="Tabelle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5" l="1"/>
  <c r="T34" i="5" l="1"/>
  <c r="U34" i="5" s="1"/>
  <c r="K33" i="5"/>
  <c r="L33" i="5" s="1"/>
  <c r="J33" i="5"/>
  <c r="I33" i="5"/>
  <c r="H33" i="5"/>
  <c r="U31" i="5"/>
  <c r="U24" i="5" s="1"/>
  <c r="U28" i="5"/>
  <c r="U27" i="5"/>
  <c r="U22" i="5"/>
  <c r="U23" i="5" s="1"/>
  <c r="K20" i="5"/>
  <c r="U19" i="5"/>
  <c r="U16" i="5"/>
  <c r="U9" i="5" s="1"/>
  <c r="K10" i="5"/>
  <c r="L10" i="5" s="1"/>
  <c r="J10" i="5"/>
  <c r="M10" i="5" s="1"/>
  <c r="H10" i="5"/>
  <c r="U7" i="5"/>
  <c r="U8" i="5" s="1"/>
  <c r="N10" i="5" l="1"/>
  <c r="U12" i="5"/>
  <c r="U13" i="5"/>
  <c r="N33" i="5"/>
  <c r="M33" i="5"/>
  <c r="P33" i="5" s="1"/>
  <c r="Q33" i="5"/>
  <c r="J22" i="5" s="1"/>
  <c r="Q10" i="5"/>
  <c r="F17" i="5" s="1"/>
  <c r="P10" i="5"/>
  <c r="O10" i="5"/>
  <c r="O33" i="5"/>
  <c r="F32" i="5" l="1"/>
  <c r="J18" i="5"/>
  <c r="J20" i="5" s="1"/>
  <c r="R33" i="5"/>
  <c r="I22" i="5"/>
  <c r="L22" i="5" s="1"/>
  <c r="U29" i="5"/>
  <c r="K27" i="5"/>
  <c r="O27" i="5" s="1"/>
  <c r="R10" i="5"/>
  <c r="I18" i="5"/>
  <c r="L18" i="5" s="1"/>
  <c r="U14" i="5"/>
  <c r="K13" i="5"/>
  <c r="O13" i="5" s="1"/>
  <c r="U11" i="5" l="1"/>
  <c r="U26" i="5"/>
  <c r="U25" i="5"/>
  <c r="N22" i="5"/>
  <c r="L20" i="5"/>
  <c r="M18" i="5"/>
  <c r="P22" i="5"/>
  <c r="M22" i="5"/>
  <c r="I20" i="5"/>
  <c r="U10" i="5"/>
  <c r="N18" i="5"/>
  <c r="Q18" i="5" s="1"/>
  <c r="F18" i="5"/>
  <c r="F33" i="5"/>
  <c r="O22" i="5" l="1"/>
  <c r="U30" i="5" s="1"/>
  <c r="M20" i="5"/>
  <c r="Q22" i="5"/>
  <c r="Q20" i="5" s="1"/>
  <c r="N20" i="5"/>
  <c r="O18" i="5"/>
  <c r="P18" i="5"/>
  <c r="P20" i="5" s="1"/>
  <c r="U17" i="5" l="1"/>
  <c r="U18" i="5" s="1"/>
  <c r="U15" i="5"/>
  <c r="U32" i="5"/>
  <c r="U33" i="5" s="1"/>
  <c r="O20" i="5"/>
  <c r="K20" i="1" l="1"/>
  <c r="H33" i="1"/>
  <c r="I33" i="1"/>
  <c r="J33" i="1"/>
  <c r="U31" i="1"/>
  <c r="U24" i="1" s="1"/>
  <c r="T34" i="1"/>
  <c r="U34" i="1" s="1"/>
  <c r="K33" i="1"/>
  <c r="L33" i="1" s="1"/>
  <c r="U22" i="1"/>
  <c r="U23" i="1" s="1"/>
  <c r="T19" i="1"/>
  <c r="U19" i="1" s="1"/>
  <c r="U27" i="1" l="1"/>
  <c r="U28" i="1"/>
  <c r="N33" i="1"/>
  <c r="Q33" i="1" s="1"/>
  <c r="M33" i="1"/>
  <c r="O33" i="1" l="1"/>
  <c r="P33" i="1"/>
  <c r="U16" i="1" l="1"/>
  <c r="U7" i="1"/>
  <c r="U29" i="1" l="1"/>
  <c r="U8" i="1"/>
  <c r="J22" i="1" l="1"/>
  <c r="F32" i="1"/>
  <c r="R33" i="1"/>
  <c r="I22" i="1"/>
  <c r="H10" i="1"/>
  <c r="K10" i="1"/>
  <c r="L10" i="1" s="1"/>
  <c r="J10" i="1"/>
  <c r="I10" i="1"/>
  <c r="U26" i="1" l="1"/>
  <c r="M22" i="1"/>
  <c r="F33" i="1"/>
  <c r="L22" i="1"/>
  <c r="U25" i="1" s="1"/>
  <c r="K27" i="1"/>
  <c r="O27" i="1" s="1"/>
  <c r="M10" i="1"/>
  <c r="P10" i="1" s="1"/>
  <c r="N10" i="1"/>
  <c r="U12" i="1"/>
  <c r="U13" i="1"/>
  <c r="U9" i="1"/>
  <c r="Q10" i="1" l="1"/>
  <c r="J18" i="1" s="1"/>
  <c r="O10" i="1"/>
  <c r="I18" i="1"/>
  <c r="I20" i="1" s="1"/>
  <c r="N22" i="1"/>
  <c r="Q22" i="1" s="1"/>
  <c r="F17" i="1"/>
  <c r="U14" i="1" l="1"/>
  <c r="K13" i="1"/>
  <c r="O13" i="1" s="1"/>
  <c r="J20" i="1"/>
  <c r="O22" i="1"/>
  <c r="U30" i="1" s="1"/>
  <c r="P22" i="1"/>
  <c r="L18" i="1"/>
  <c r="U10" i="1" s="1"/>
  <c r="R10" i="1"/>
  <c r="L20" i="1" l="1"/>
  <c r="U32" i="1"/>
  <c r="U33" i="1" s="1"/>
  <c r="F18" i="1"/>
  <c r="U11" i="1"/>
  <c r="M18" i="1"/>
  <c r="M20" i="1" s="1"/>
  <c r="N18" i="1"/>
  <c r="Q18" i="1" l="1"/>
  <c r="Q20" i="1" s="1"/>
  <c r="N20" i="1"/>
  <c r="P18" i="1"/>
  <c r="P20" i="1" s="1"/>
  <c r="O18" i="1" l="1"/>
  <c r="U15" i="1" s="1"/>
  <c r="U17" i="1" l="1"/>
  <c r="U18" i="1" s="1"/>
  <c r="O20" i="1"/>
</calcChain>
</file>

<file path=xl/sharedStrings.xml><?xml version="1.0" encoding="utf-8"?>
<sst xmlns="http://schemas.openxmlformats.org/spreadsheetml/2006/main" count="220" uniqueCount="36">
  <si>
    <t>Stop</t>
  </si>
  <si>
    <t>TP</t>
  </si>
  <si>
    <t>Spread</t>
  </si>
  <si>
    <t>Total</t>
  </si>
  <si>
    <t>Margin</t>
  </si>
  <si>
    <t>Lot</t>
  </si>
  <si>
    <t>Pip</t>
  </si>
  <si>
    <t>$</t>
  </si>
  <si>
    <t>Pipetten</t>
  </si>
  <si>
    <t>Trades</t>
  </si>
  <si>
    <t>Cash</t>
  </si>
  <si>
    <t>Capital</t>
  </si>
  <si>
    <t>Risk / Trade</t>
  </si>
  <si>
    <t>Tax value</t>
  </si>
  <si>
    <t>Range W&amp;L</t>
  </si>
  <si>
    <t>Gross CRV</t>
  </si>
  <si>
    <t>Net CRV</t>
  </si>
  <si>
    <t>Payoff-Ratio</t>
  </si>
  <si>
    <t>Expetancy</t>
  </si>
  <si>
    <t>Monthly profit</t>
  </si>
  <si>
    <t>Monthly return</t>
  </si>
  <si>
    <t>Win</t>
  </si>
  <si>
    <t>Rate</t>
  </si>
  <si>
    <t>Loss</t>
  </si>
  <si>
    <t>Effectively</t>
  </si>
  <si>
    <t>Los</t>
  </si>
  <si>
    <t>Leverage</t>
  </si>
  <si>
    <t>Winrate</t>
  </si>
  <si>
    <t>Tax</t>
  </si>
  <si>
    <t>Tax limit</t>
  </si>
  <si>
    <t>Max profit</t>
  </si>
  <si>
    <t>Deductible</t>
  </si>
  <si>
    <t>to be taxed</t>
  </si>
  <si>
    <t>Detriment</t>
  </si>
  <si>
    <t>eff. Tax</t>
  </si>
  <si>
    <t xml:space="preserve">Loss carryforward  duration in months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</si>
</sst>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2" formatCode="_-* #,##0\ &quot;€&quot;_-;\-* #,##0\ &quot;€&quot;_-;_-* &quot;-&quot;\ &quot;€&quot;_-;_-@_-"/>
    <numFmt numFmtId="164" formatCode="0.0"/>
    <numFmt numFmtId="165" formatCode="0.0%"/>
    <numFmt numFmtId="166" formatCode="0.000"/>
    <numFmt numFmtId="167" formatCode="#,##0_ ;[Red]\-#,##0\ "/>
    <numFmt numFmtId="168" formatCode="#,##0\ &quot;€&quot;"/>
    <numFmt numFmtId="169" formatCode="[$$-C09]#,##0"/>
    <numFmt numFmtId="170" formatCode="[$$-C09]#,##0.00"/>
    <numFmt numFmtId="171" formatCode="[$$-C09]#,##0;[Red]\-[$$-C09]#,##0"/>
  </numFmts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580011"/>
        <bgColor indexed="64"/>
      </patternFill>
    </fill>
    <fill>
      <patternFill patternType="solid">
        <fgColor rgb="FF00542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1236"/>
        <bgColor indexed="64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264">
    <xf numFmtId="0" fontId="0" fillId="0" borderId="0" xfId="0"/>
    <xf numFmtId="0" fontId="0" fillId="2" borderId="0" xfId="0" applyFill="1" applyAlignment="1">
      <alignment horizontal="center"/>
    </xf>
    <xf numFmtId="3" fontId="0" fillId="2" borderId="0" xfId="0" applyNumberFormat="1" applyFill="1" applyAlignment="1">
      <alignment horizontal="center"/>
    </xf>
    <xf numFmtId="0" fontId="0" fillId="2" borderId="0" xfId="0" applyFill="1"/>
    <xf numFmtId="0" fontId="2" fillId="2" borderId="4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3" fontId="2" fillId="2" borderId="0" xfId="0" applyNumberFormat="1" applyFont="1" applyFill="1" applyBorder="1" applyAlignment="1">
      <alignment horizontal="center"/>
    </xf>
    <xf numFmtId="0" fontId="0" fillId="2" borderId="0" xfId="0" applyFill="1" applyBorder="1"/>
    <xf numFmtId="9" fontId="2" fillId="2" borderId="0" xfId="0" applyNumberFormat="1" applyFont="1" applyFill="1" applyBorder="1" applyAlignment="1">
      <alignment horizontal="center"/>
    </xf>
    <xf numFmtId="3" fontId="0" fillId="2" borderId="0" xfId="0" applyNumberFormat="1" applyFill="1"/>
    <xf numFmtId="166" fontId="0" fillId="2" borderId="0" xfId="0" applyNumberFormat="1" applyFill="1" applyAlignment="1">
      <alignment horizontal="center"/>
    </xf>
    <xf numFmtId="0" fontId="2" fillId="2" borderId="0" xfId="0" applyFont="1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166" fontId="1" fillId="2" borderId="2" xfId="0" applyNumberFormat="1" applyFont="1" applyFill="1" applyBorder="1" applyAlignment="1">
      <alignment horizontal="center"/>
    </xf>
    <xf numFmtId="0" fontId="0" fillId="2" borderId="0" xfId="0" applyFont="1" applyFill="1" applyBorder="1"/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9" fontId="0" fillId="2" borderId="0" xfId="0" applyNumberFormat="1" applyFont="1" applyFill="1" applyBorder="1" applyAlignment="1">
      <alignment horizontal="center"/>
    </xf>
    <xf numFmtId="1" fontId="0" fillId="2" borderId="0" xfId="0" applyNumberFormat="1" applyFont="1" applyFill="1" applyBorder="1" applyAlignment="1">
      <alignment horizontal="center"/>
    </xf>
    <xf numFmtId="4" fontId="1" fillId="2" borderId="0" xfId="0" applyNumberFormat="1" applyFont="1" applyFill="1" applyBorder="1" applyAlignment="1">
      <alignment horizontal="center" vertical="center"/>
    </xf>
    <xf numFmtId="10" fontId="4" fillId="2" borderId="8" xfId="0" applyNumberFormat="1" applyFont="1" applyFill="1" applyBorder="1" applyAlignment="1">
      <alignment horizontal="center" vertical="center"/>
    </xf>
    <xf numFmtId="165" fontId="4" fillId="2" borderId="8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65" fontId="4" fillId="2" borderId="6" xfId="0" applyNumberFormat="1" applyFont="1" applyFill="1" applyBorder="1" applyAlignment="1">
      <alignment horizontal="center"/>
    </xf>
    <xf numFmtId="2" fontId="3" fillId="2" borderId="5" xfId="0" applyNumberFormat="1" applyFont="1" applyFill="1" applyBorder="1" applyAlignment="1">
      <alignment horizontal="center"/>
    </xf>
    <xf numFmtId="2" fontId="5" fillId="2" borderId="5" xfId="0" applyNumberFormat="1" applyFont="1" applyFill="1" applyBorder="1" applyAlignment="1">
      <alignment horizontal="center"/>
    </xf>
    <xf numFmtId="0" fontId="2" fillId="2" borderId="0" xfId="0" applyFont="1" applyFill="1"/>
    <xf numFmtId="168" fontId="4" fillId="2" borderId="0" xfId="0" applyNumberFormat="1" applyFont="1" applyFill="1" applyAlignment="1">
      <alignment horizontal="right"/>
    </xf>
    <xf numFmtId="3" fontId="4" fillId="2" borderId="0" xfId="0" applyNumberFormat="1" applyFont="1" applyFill="1" applyAlignment="1">
      <alignment horizontal="left"/>
    </xf>
    <xf numFmtId="0" fontId="2" fillId="2" borderId="0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/>
    </xf>
    <xf numFmtId="3" fontId="4" fillId="2" borderId="3" xfId="0" applyNumberFormat="1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9" fontId="4" fillId="2" borderId="5" xfId="0" applyNumberFormat="1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2" fontId="4" fillId="2" borderId="5" xfId="0" applyNumberFormat="1" applyFont="1" applyFill="1" applyBorder="1" applyAlignment="1">
      <alignment horizontal="center" vertical="center"/>
    </xf>
    <xf numFmtId="2" fontId="4" fillId="2" borderId="6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top"/>
    </xf>
    <xf numFmtId="0" fontId="8" fillId="2" borderId="3" xfId="0" applyFont="1" applyFill="1" applyBorder="1" applyAlignment="1">
      <alignment horizontal="center" vertical="top"/>
    </xf>
    <xf numFmtId="0" fontId="8" fillId="2" borderId="7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2" borderId="8" xfId="0" applyNumberFormat="1" applyFont="1" applyFill="1" applyBorder="1" applyAlignment="1">
      <alignment horizontal="center" vertical="center"/>
    </xf>
    <xf numFmtId="0" fontId="0" fillId="2" borderId="0" xfId="0" applyFont="1" applyFill="1"/>
    <xf numFmtId="167" fontId="9" fillId="2" borderId="0" xfId="0" applyNumberFormat="1" applyFont="1" applyFill="1" applyAlignment="1">
      <alignment horizontal="center"/>
    </xf>
    <xf numFmtId="10" fontId="0" fillId="2" borderId="0" xfId="0" applyNumberFormat="1" applyFont="1" applyFill="1"/>
    <xf numFmtId="0" fontId="0" fillId="0" borderId="0" xfId="0" applyFont="1"/>
    <xf numFmtId="0" fontId="0" fillId="2" borderId="1" xfId="0" applyFont="1" applyFill="1" applyBorder="1"/>
    <xf numFmtId="0" fontId="0" fillId="2" borderId="2" xfId="0" applyFont="1" applyFill="1" applyBorder="1"/>
    <xf numFmtId="0" fontId="0" fillId="2" borderId="2" xfId="0" applyFont="1" applyFill="1" applyBorder="1" applyAlignment="1">
      <alignment horizontal="center"/>
    </xf>
    <xf numFmtId="166" fontId="0" fillId="2" borderId="2" xfId="0" applyNumberFormat="1" applyFont="1" applyFill="1" applyBorder="1" applyAlignment="1">
      <alignment horizontal="center"/>
    </xf>
    <xf numFmtId="0" fontId="0" fillId="2" borderId="3" xfId="0" applyFont="1" applyFill="1" applyBorder="1"/>
    <xf numFmtId="0" fontId="0" fillId="2" borderId="7" xfId="0" applyFont="1" applyFill="1" applyBorder="1"/>
    <xf numFmtId="0" fontId="0" fillId="2" borderId="8" xfId="0" applyFont="1" applyFill="1" applyBorder="1"/>
    <xf numFmtId="0" fontId="0" fillId="0" borderId="0" xfId="0" applyFont="1" applyBorder="1"/>
    <xf numFmtId="0" fontId="0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3" fontId="0" fillId="2" borderId="0" xfId="0" applyNumberFormat="1" applyFont="1" applyFill="1" applyBorder="1" applyAlignment="1">
      <alignment horizontal="center"/>
    </xf>
    <xf numFmtId="0" fontId="0" fillId="2" borderId="4" xfId="0" applyFont="1" applyFill="1" applyBorder="1"/>
    <xf numFmtId="0" fontId="0" fillId="2" borderId="5" xfId="0" applyFont="1" applyFill="1" applyBorder="1"/>
    <xf numFmtId="3" fontId="0" fillId="2" borderId="5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Alignment="1">
      <alignment horizontal="center"/>
    </xf>
    <xf numFmtId="9" fontId="0" fillId="2" borderId="0" xfId="0" applyNumberFormat="1" applyFont="1" applyFill="1" applyAlignment="1">
      <alignment horizontal="center"/>
    </xf>
    <xf numFmtId="1" fontId="0" fillId="2" borderId="0" xfId="0" applyNumberFormat="1" applyFont="1" applyFill="1" applyAlignment="1">
      <alignment horizontal="center"/>
    </xf>
    <xf numFmtId="3" fontId="0" fillId="2" borderId="0" xfId="0" applyNumberFormat="1" applyFont="1" applyFill="1" applyAlignment="1">
      <alignment horizontal="center"/>
    </xf>
    <xf numFmtId="166" fontId="0" fillId="2" borderId="0" xfId="0" applyNumberFormat="1" applyFont="1" applyFill="1" applyAlignment="1">
      <alignment horizontal="center"/>
    </xf>
    <xf numFmtId="165" fontId="0" fillId="2" borderId="0" xfId="0" applyNumberFormat="1" applyFont="1" applyFill="1"/>
    <xf numFmtId="10" fontId="10" fillId="2" borderId="0" xfId="0" applyNumberFormat="1" applyFont="1" applyFill="1" applyAlignment="1">
      <alignment horizontal="center"/>
    </xf>
    <xf numFmtId="167" fontId="12" fillId="2" borderId="0" xfId="0" applyNumberFormat="1" applyFont="1" applyFill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0" fillId="2" borderId="7" xfId="0" applyFont="1" applyFill="1" applyBorder="1" applyAlignment="1">
      <alignment horizontal="center"/>
    </xf>
    <xf numFmtId="165" fontId="7" fillId="3" borderId="3" xfId="0" applyNumberFormat="1" applyFont="1" applyFill="1" applyBorder="1" applyAlignment="1">
      <alignment horizontal="center"/>
    </xf>
    <xf numFmtId="165" fontId="7" fillId="4" borderId="6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9" fontId="7" fillId="2" borderId="2" xfId="0" applyNumberFormat="1" applyFont="1" applyFill="1" applyBorder="1" applyAlignment="1">
      <alignment horizontal="center" vertical="center"/>
    </xf>
    <xf numFmtId="3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9" fontId="7" fillId="2" borderId="5" xfId="0" applyNumberFormat="1" applyFont="1" applyFill="1" applyBorder="1" applyAlignment="1">
      <alignment horizontal="center" vertical="center"/>
    </xf>
    <xf numFmtId="3" fontId="7" fillId="2" borderId="5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65" fontId="13" fillId="2" borderId="0" xfId="0" applyNumberFormat="1" applyFont="1" applyFill="1" applyAlignment="1">
      <alignment horizontal="center"/>
    </xf>
    <xf numFmtId="165" fontId="0" fillId="0" borderId="0" xfId="0" applyNumberFormat="1" applyFont="1"/>
    <xf numFmtId="42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68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5" borderId="0" xfId="0" applyFont="1" applyFill="1"/>
    <xf numFmtId="0" fontId="3" fillId="5" borderId="0" xfId="0" applyFont="1" applyFill="1"/>
    <xf numFmtId="0" fontId="0" fillId="5" borderId="0" xfId="0" applyFont="1" applyFill="1" applyAlignment="1">
      <alignment horizontal="center"/>
    </xf>
    <xf numFmtId="166" fontId="0" fillId="5" borderId="0" xfId="0" applyNumberFormat="1" applyFont="1" applyFill="1" applyAlignment="1">
      <alignment horizontal="center"/>
    </xf>
    <xf numFmtId="0" fontId="0" fillId="5" borderId="0" xfId="0" applyFont="1" applyFill="1" applyBorder="1"/>
    <xf numFmtId="165" fontId="0" fillId="5" borderId="0" xfId="0" applyNumberFormat="1" applyFont="1" applyFill="1"/>
    <xf numFmtId="0" fontId="0" fillId="5" borderId="0" xfId="0" applyFont="1" applyFill="1" applyBorder="1" applyAlignment="1">
      <alignment horizontal="center"/>
    </xf>
    <xf numFmtId="1" fontId="0" fillId="5" borderId="0" xfId="0" applyNumberFormat="1" applyFont="1" applyFill="1" applyBorder="1" applyAlignment="1">
      <alignment horizontal="center"/>
    </xf>
    <xf numFmtId="0" fontId="2" fillId="5" borderId="0" xfId="0" applyFont="1" applyFill="1" applyBorder="1"/>
    <xf numFmtId="0" fontId="2" fillId="5" borderId="0" xfId="0" applyFont="1" applyFill="1" applyBorder="1" applyAlignment="1">
      <alignment horizontal="center"/>
    </xf>
    <xf numFmtId="3" fontId="0" fillId="5" borderId="0" xfId="0" applyNumberFormat="1" applyFont="1" applyFill="1" applyBorder="1" applyAlignment="1">
      <alignment horizontal="center"/>
    </xf>
    <xf numFmtId="167" fontId="9" fillId="5" borderId="0" xfId="0" applyNumberFormat="1" applyFont="1" applyFill="1" applyAlignment="1">
      <alignment horizontal="center"/>
    </xf>
    <xf numFmtId="10" fontId="10" fillId="5" borderId="0" xfId="0" applyNumberFormat="1" applyFont="1" applyFill="1" applyAlignment="1">
      <alignment horizontal="center"/>
    </xf>
    <xf numFmtId="10" fontId="0" fillId="5" borderId="0" xfId="0" applyNumberFormat="1" applyFont="1" applyFill="1"/>
    <xf numFmtId="0" fontId="0" fillId="5" borderId="0" xfId="0" applyFill="1" applyBorder="1"/>
    <xf numFmtId="0" fontId="0" fillId="5" borderId="0" xfId="0" applyFont="1" applyFill="1" applyAlignment="1">
      <alignment vertical="center"/>
    </xf>
    <xf numFmtId="9" fontId="2" fillId="5" borderId="0" xfId="0" applyNumberFormat="1" applyFont="1" applyFill="1" applyBorder="1" applyAlignment="1">
      <alignment horizontal="center"/>
    </xf>
    <xf numFmtId="3" fontId="2" fillId="5" borderId="0" xfId="0" applyNumberFormat="1" applyFont="1" applyFill="1" applyBorder="1" applyAlignment="1">
      <alignment horizontal="center"/>
    </xf>
    <xf numFmtId="168" fontId="4" fillId="5" borderId="0" xfId="0" applyNumberFormat="1" applyFont="1" applyFill="1" applyBorder="1" applyAlignment="1">
      <alignment horizontal="right"/>
    </xf>
    <xf numFmtId="3" fontId="4" fillId="5" borderId="0" xfId="0" applyNumberFormat="1" applyFont="1" applyFill="1" applyBorder="1" applyAlignment="1">
      <alignment horizontal="left"/>
    </xf>
    <xf numFmtId="0" fontId="0" fillId="5" borderId="0" xfId="0" applyFont="1" applyFill="1" applyBorder="1" applyAlignment="1">
      <alignment horizontal="center" vertical="center"/>
    </xf>
    <xf numFmtId="0" fontId="5" fillId="5" borderId="0" xfId="0" applyFont="1" applyFill="1" applyBorder="1"/>
    <xf numFmtId="167" fontId="14" fillId="5" borderId="0" xfId="0" applyNumberFormat="1" applyFont="1" applyFill="1" applyAlignment="1">
      <alignment horizontal="center"/>
    </xf>
    <xf numFmtId="0" fontId="3" fillId="5" borderId="0" xfId="0" applyFont="1" applyFill="1" applyBorder="1"/>
    <xf numFmtId="0" fontId="3" fillId="5" borderId="0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9" fontId="3" fillId="5" borderId="0" xfId="0" applyNumberFormat="1" applyFont="1" applyFill="1" applyBorder="1" applyAlignment="1">
      <alignment horizontal="center"/>
    </xf>
    <xf numFmtId="3" fontId="3" fillId="5" borderId="0" xfId="0" applyNumberFormat="1" applyFont="1" applyFill="1" applyBorder="1" applyAlignment="1">
      <alignment horizontal="center"/>
    </xf>
    <xf numFmtId="165" fontId="16" fillId="5" borderId="0" xfId="0" applyNumberFormat="1" applyFont="1" applyFill="1" applyAlignment="1">
      <alignment horizontal="center"/>
    </xf>
    <xf numFmtId="0" fontId="5" fillId="5" borderId="9" xfId="0" applyFont="1" applyFill="1" applyBorder="1" applyAlignment="1">
      <alignment horizontal="center"/>
    </xf>
    <xf numFmtId="3" fontId="4" fillId="5" borderId="10" xfId="0" applyNumberFormat="1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0" fillId="5" borderId="11" xfId="0" applyFont="1" applyFill="1" applyBorder="1"/>
    <xf numFmtId="0" fontId="0" fillId="5" borderId="12" xfId="0" applyFont="1" applyFill="1" applyBorder="1"/>
    <xf numFmtId="0" fontId="15" fillId="5" borderId="9" xfId="0" applyFont="1" applyFill="1" applyBorder="1" applyAlignment="1">
      <alignment horizontal="center" vertical="center"/>
    </xf>
    <xf numFmtId="0" fontId="15" fillId="5" borderId="15" xfId="0" applyFont="1" applyFill="1" applyBorder="1" applyAlignment="1">
      <alignment horizontal="center" vertical="center"/>
    </xf>
    <xf numFmtId="9" fontId="15" fillId="5" borderId="15" xfId="0" applyNumberFormat="1" applyFont="1" applyFill="1" applyBorder="1" applyAlignment="1">
      <alignment horizontal="center" vertical="center"/>
    </xf>
    <xf numFmtId="3" fontId="15" fillId="5" borderId="15" xfId="0" applyNumberFormat="1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/>
    </xf>
    <xf numFmtId="0" fontId="3" fillId="5" borderId="12" xfId="0" applyFont="1" applyFill="1" applyBorder="1"/>
    <xf numFmtId="0" fontId="3" fillId="5" borderId="11" xfId="0" applyFont="1" applyFill="1" applyBorder="1"/>
    <xf numFmtId="0" fontId="15" fillId="5" borderId="13" xfId="0" applyFont="1" applyFill="1" applyBorder="1" applyAlignment="1">
      <alignment horizontal="center" vertical="center"/>
    </xf>
    <xf numFmtId="0" fontId="15" fillId="5" borderId="16" xfId="0" applyFont="1" applyFill="1" applyBorder="1" applyAlignment="1">
      <alignment horizontal="center" vertical="center"/>
    </xf>
    <xf numFmtId="9" fontId="15" fillId="5" borderId="16" xfId="0" applyNumberFormat="1" applyFont="1" applyFill="1" applyBorder="1" applyAlignment="1">
      <alignment horizontal="center" vertical="center"/>
    </xf>
    <xf numFmtId="3" fontId="15" fillId="5" borderId="16" xfId="0" applyNumberFormat="1" applyFont="1" applyFill="1" applyBorder="1" applyAlignment="1">
      <alignment horizontal="center" vertical="center"/>
    </xf>
    <xf numFmtId="0" fontId="15" fillId="5" borderId="14" xfId="0" applyFont="1" applyFill="1" applyBorder="1" applyAlignment="1">
      <alignment horizontal="center" vertical="center"/>
    </xf>
    <xf numFmtId="0" fontId="0" fillId="5" borderId="10" xfId="0" applyFont="1" applyFill="1" applyBorder="1"/>
    <xf numFmtId="0" fontId="0" fillId="5" borderId="14" xfId="0" applyFont="1" applyFill="1" applyBorder="1"/>
    <xf numFmtId="0" fontId="0" fillId="5" borderId="16" xfId="0" applyFont="1" applyFill="1" applyBorder="1"/>
    <xf numFmtId="0" fontId="0" fillId="5" borderId="9" xfId="0" applyFont="1" applyFill="1" applyBorder="1"/>
    <xf numFmtId="0" fontId="0" fillId="5" borderId="15" xfId="0" applyFont="1" applyFill="1" applyBorder="1"/>
    <xf numFmtId="0" fontId="0" fillId="5" borderId="15" xfId="0" applyFont="1" applyFill="1" applyBorder="1" applyAlignment="1">
      <alignment horizontal="center"/>
    </xf>
    <xf numFmtId="166" fontId="0" fillId="5" borderId="15" xfId="0" applyNumberFormat="1" applyFont="1" applyFill="1" applyBorder="1" applyAlignment="1">
      <alignment horizontal="center"/>
    </xf>
    <xf numFmtId="0" fontId="3" fillId="5" borderId="13" xfId="0" applyFont="1" applyFill="1" applyBorder="1"/>
    <xf numFmtId="0" fontId="3" fillId="5" borderId="16" xfId="0" applyFont="1" applyFill="1" applyBorder="1"/>
    <xf numFmtId="3" fontId="0" fillId="5" borderId="16" xfId="0" applyNumberFormat="1" applyFont="1" applyFill="1" applyBorder="1" applyAlignment="1">
      <alignment horizontal="center"/>
    </xf>
    <xf numFmtId="3" fontId="3" fillId="5" borderId="16" xfId="0" applyNumberFormat="1" applyFont="1" applyFill="1" applyBorder="1" applyAlignment="1">
      <alignment horizontal="center"/>
    </xf>
    <xf numFmtId="2" fontId="0" fillId="5" borderId="16" xfId="0" applyNumberFormat="1" applyFont="1" applyFill="1" applyBorder="1" applyAlignment="1">
      <alignment horizontal="center"/>
    </xf>
    <xf numFmtId="2" fontId="2" fillId="5" borderId="16" xfId="0" applyNumberFormat="1" applyFont="1" applyFill="1" applyBorder="1" applyAlignment="1">
      <alignment horizontal="center"/>
    </xf>
    <xf numFmtId="165" fontId="4" fillId="5" borderId="14" xfId="0" applyNumberFormat="1" applyFont="1" applyFill="1" applyBorder="1" applyAlignment="1">
      <alignment horizontal="center"/>
    </xf>
    <xf numFmtId="0" fontId="3" fillId="5" borderId="9" xfId="0" applyFont="1" applyFill="1" applyBorder="1"/>
    <xf numFmtId="0" fontId="3" fillId="5" borderId="15" xfId="0" applyFont="1" applyFill="1" applyBorder="1"/>
    <xf numFmtId="0" fontId="3" fillId="5" borderId="15" xfId="0" applyFont="1" applyFill="1" applyBorder="1" applyAlignment="1">
      <alignment horizontal="center"/>
    </xf>
    <xf numFmtId="166" fontId="1" fillId="5" borderId="15" xfId="0" applyNumberFormat="1" applyFont="1" applyFill="1" applyBorder="1" applyAlignment="1">
      <alignment horizontal="center"/>
    </xf>
    <xf numFmtId="0" fontId="0" fillId="5" borderId="13" xfId="0" applyFont="1" applyFill="1" applyBorder="1"/>
    <xf numFmtId="0" fontId="0" fillId="2" borderId="16" xfId="0" applyFont="1" applyFill="1" applyBorder="1" applyAlignment="1">
      <alignment horizontal="center"/>
    </xf>
    <xf numFmtId="0" fontId="0" fillId="2" borderId="12" xfId="0" applyFont="1" applyFill="1" applyBorder="1"/>
    <xf numFmtId="0" fontId="0" fillId="0" borderId="12" xfId="0" applyFont="1" applyBorder="1"/>
    <xf numFmtId="0" fontId="18" fillId="5" borderId="9" xfId="0" applyFont="1" applyFill="1" applyBorder="1" applyAlignment="1">
      <alignment horizontal="center" vertical="top"/>
    </xf>
    <xf numFmtId="0" fontId="18" fillId="5" borderId="15" xfId="0" applyFont="1" applyFill="1" applyBorder="1" applyAlignment="1">
      <alignment horizontal="center" vertical="top"/>
    </xf>
    <xf numFmtId="0" fontId="18" fillId="5" borderId="10" xfId="0" applyFont="1" applyFill="1" applyBorder="1" applyAlignment="1">
      <alignment horizontal="center" vertical="top"/>
    </xf>
    <xf numFmtId="0" fontId="18" fillId="5" borderId="11" xfId="0" applyFont="1" applyFill="1" applyBorder="1" applyAlignment="1">
      <alignment horizontal="center"/>
    </xf>
    <xf numFmtId="0" fontId="18" fillId="5" borderId="0" xfId="0" applyFont="1" applyFill="1" applyBorder="1" applyAlignment="1">
      <alignment horizontal="center"/>
    </xf>
    <xf numFmtId="0" fontId="18" fillId="5" borderId="12" xfId="0" applyFont="1" applyFill="1" applyBorder="1" applyAlignment="1">
      <alignment horizontal="center"/>
    </xf>
    <xf numFmtId="165" fontId="15" fillId="6" borderId="14" xfId="0" applyNumberFormat="1" applyFont="1" applyFill="1" applyBorder="1" applyAlignment="1">
      <alignment horizontal="center"/>
    </xf>
    <xf numFmtId="165" fontId="15" fillId="7" borderId="10" xfId="0" applyNumberFormat="1" applyFont="1" applyFill="1" applyBorder="1" applyAlignment="1">
      <alignment horizontal="center"/>
    </xf>
    <xf numFmtId="0" fontId="5" fillId="8" borderId="9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9" fontId="6" fillId="9" borderId="12" xfId="0" applyNumberFormat="1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10" fontId="6" fillId="9" borderId="14" xfId="0" applyNumberFormat="1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16" xfId="0" applyFont="1" applyFill="1" applyBorder="1" applyAlignment="1">
      <alignment horizontal="center" vertical="center"/>
    </xf>
    <xf numFmtId="9" fontId="4" fillId="9" borderId="16" xfId="0" applyNumberFormat="1" applyFont="1" applyFill="1" applyBorder="1" applyAlignment="1">
      <alignment horizontal="center" vertical="center"/>
    </xf>
    <xf numFmtId="164" fontId="4" fillId="9" borderId="16" xfId="0" applyNumberFormat="1" applyFont="1" applyFill="1" applyBorder="1" applyAlignment="1">
      <alignment horizontal="center" vertical="center"/>
    </xf>
    <xf numFmtId="2" fontId="4" fillId="9" borderId="16" xfId="0" applyNumberFormat="1" applyFont="1" applyFill="1" applyBorder="1" applyAlignment="1">
      <alignment horizontal="center" vertical="center"/>
    </xf>
    <xf numFmtId="2" fontId="4" fillId="9" borderId="14" xfId="0" applyNumberFormat="1" applyFont="1" applyFill="1" applyBorder="1" applyAlignment="1">
      <alignment horizontal="center" vertical="center"/>
    </xf>
    <xf numFmtId="10" fontId="17" fillId="8" borderId="12" xfId="0" applyNumberFormat="1" applyFont="1" applyFill="1" applyBorder="1" applyAlignment="1">
      <alignment horizontal="center" vertical="center"/>
    </xf>
    <xf numFmtId="165" fontId="17" fillId="8" borderId="12" xfId="0" applyNumberFormat="1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164" fontId="17" fillId="8" borderId="12" xfId="0" applyNumberFormat="1" applyFont="1" applyFill="1" applyBorder="1" applyAlignment="1">
      <alignment horizontal="center" vertical="center"/>
    </xf>
    <xf numFmtId="165" fontId="17" fillId="5" borderId="14" xfId="0" applyNumberFormat="1" applyFont="1" applyFill="1" applyBorder="1" applyAlignment="1">
      <alignment horizontal="center"/>
    </xf>
    <xf numFmtId="0" fontId="17" fillId="9" borderId="13" xfId="0" applyFont="1" applyFill="1" applyBorder="1" applyAlignment="1">
      <alignment horizontal="center" vertical="center"/>
    </xf>
    <xf numFmtId="0" fontId="17" fillId="9" borderId="16" xfId="0" applyFont="1" applyFill="1" applyBorder="1" applyAlignment="1">
      <alignment horizontal="center" vertical="center"/>
    </xf>
    <xf numFmtId="9" fontId="17" fillId="9" borderId="16" xfId="0" applyNumberFormat="1" applyFont="1" applyFill="1" applyBorder="1" applyAlignment="1">
      <alignment horizontal="center" vertical="center"/>
    </xf>
    <xf numFmtId="164" fontId="17" fillId="9" borderId="16" xfId="0" applyNumberFormat="1" applyFont="1" applyFill="1" applyBorder="1" applyAlignment="1">
      <alignment horizontal="center" vertical="center"/>
    </xf>
    <xf numFmtId="2" fontId="17" fillId="9" borderId="16" xfId="0" applyNumberFormat="1" applyFont="1" applyFill="1" applyBorder="1" applyAlignment="1">
      <alignment horizontal="center" vertical="center"/>
    </xf>
    <xf numFmtId="2" fontId="17" fillId="9" borderId="14" xfId="0" applyNumberFormat="1" applyFont="1" applyFill="1" applyBorder="1" applyAlignment="1">
      <alignment horizontal="center" vertical="center"/>
    </xf>
    <xf numFmtId="3" fontId="17" fillId="5" borderId="10" xfId="0" applyNumberFormat="1" applyFont="1" applyFill="1" applyBorder="1" applyAlignment="1">
      <alignment horizontal="center"/>
    </xf>
    <xf numFmtId="168" fontId="17" fillId="5" borderId="0" xfId="0" applyNumberFormat="1" applyFont="1" applyFill="1" applyBorder="1" applyAlignment="1">
      <alignment horizontal="right"/>
    </xf>
    <xf numFmtId="3" fontId="17" fillId="5" borderId="0" xfId="0" applyNumberFormat="1" applyFont="1" applyFill="1" applyBorder="1" applyAlignment="1">
      <alignment horizontal="left"/>
    </xf>
    <xf numFmtId="10" fontId="4" fillId="9" borderId="12" xfId="0" applyNumberFormat="1" applyFont="1" applyFill="1" applyBorder="1" applyAlignment="1">
      <alignment horizontal="center" vertical="center"/>
    </xf>
    <xf numFmtId="165" fontId="4" fillId="9" borderId="12" xfId="0" applyNumberFormat="1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164" fontId="4" fillId="9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9" fontId="4" fillId="2" borderId="3" xfId="0" applyNumberFormat="1" applyFont="1" applyFill="1" applyBorder="1" applyAlignment="1">
      <alignment horizontal="center" vertical="center"/>
    </xf>
    <xf numFmtId="169" fontId="4" fillId="2" borderId="8" xfId="0" applyNumberFormat="1" applyFont="1" applyFill="1" applyBorder="1" applyAlignment="1">
      <alignment horizontal="center" vertical="center"/>
    </xf>
    <xf numFmtId="169" fontId="4" fillId="2" borderId="3" xfId="0" applyNumberFormat="1" applyFont="1" applyFill="1" applyBorder="1" applyAlignment="1">
      <alignment horizontal="center"/>
    </xf>
    <xf numFmtId="170" fontId="4" fillId="2" borderId="6" xfId="0" applyNumberFormat="1" applyFont="1" applyFill="1" applyBorder="1" applyAlignment="1">
      <alignment horizontal="center" vertical="center"/>
    </xf>
    <xf numFmtId="171" fontId="7" fillId="3" borderId="1" xfId="0" applyNumberFormat="1" applyFont="1" applyFill="1" applyBorder="1" applyAlignment="1">
      <alignment horizontal="center"/>
    </xf>
    <xf numFmtId="171" fontId="7" fillId="3" borderId="2" xfId="0" applyNumberFormat="1" applyFont="1" applyFill="1" applyBorder="1" applyAlignment="1">
      <alignment horizontal="center"/>
    </xf>
    <xf numFmtId="171" fontId="7" fillId="4" borderId="4" xfId="0" applyNumberFormat="1" applyFont="1" applyFill="1" applyBorder="1" applyAlignment="1">
      <alignment horizontal="center"/>
    </xf>
    <xf numFmtId="171" fontId="7" fillId="4" borderId="5" xfId="0" applyNumberFormat="1" applyFont="1" applyFill="1" applyBorder="1" applyAlignment="1">
      <alignment horizontal="center"/>
    </xf>
    <xf numFmtId="169" fontId="4" fillId="2" borderId="0" xfId="0" applyNumberFormat="1" applyFont="1" applyFill="1" applyAlignment="1">
      <alignment horizontal="right"/>
    </xf>
    <xf numFmtId="171" fontId="13" fillId="2" borderId="0" xfId="0" applyNumberFormat="1" applyFont="1" applyFill="1" applyAlignment="1">
      <alignment horizontal="center"/>
    </xf>
    <xf numFmtId="169" fontId="4" fillId="2" borderId="6" xfId="0" applyNumberFormat="1" applyFont="1" applyFill="1" applyBorder="1" applyAlignment="1">
      <alignment horizontal="center"/>
    </xf>
    <xf numFmtId="171" fontId="15" fillId="6" borderId="13" xfId="0" applyNumberFormat="1" applyFont="1" applyFill="1" applyBorder="1" applyAlignment="1">
      <alignment horizontal="center"/>
    </xf>
    <xf numFmtId="171" fontId="15" fillId="6" borderId="16" xfId="0" applyNumberFormat="1" applyFont="1" applyFill="1" applyBorder="1" applyAlignment="1">
      <alignment horizontal="center"/>
    </xf>
    <xf numFmtId="169" fontId="16" fillId="5" borderId="0" xfId="0" applyNumberFormat="1" applyFont="1" applyFill="1" applyAlignment="1">
      <alignment horizontal="center"/>
    </xf>
    <xf numFmtId="169" fontId="3" fillId="5" borderId="15" xfId="0" applyNumberFormat="1" applyFont="1" applyFill="1" applyBorder="1" applyAlignment="1">
      <alignment horizontal="center"/>
    </xf>
    <xf numFmtId="169" fontId="3" fillId="5" borderId="15" xfId="0" applyNumberFormat="1" applyFont="1" applyFill="1" applyBorder="1"/>
    <xf numFmtId="169" fontId="15" fillId="7" borderId="9" xfId="0" applyNumberFormat="1" applyFont="1" applyFill="1" applyBorder="1" applyAlignment="1">
      <alignment horizontal="center"/>
    </xf>
    <xf numFmtId="169" fontId="15" fillId="7" borderId="15" xfId="0" applyNumberFormat="1" applyFont="1" applyFill="1" applyBorder="1" applyAlignment="1">
      <alignment horizontal="center"/>
    </xf>
    <xf numFmtId="169" fontId="6" fillId="9" borderId="10" xfId="0" applyNumberFormat="1" applyFont="1" applyFill="1" applyBorder="1" applyAlignment="1">
      <alignment horizontal="center" vertical="center"/>
    </xf>
    <xf numFmtId="169" fontId="4" fillId="5" borderId="14" xfId="0" applyNumberFormat="1" applyFont="1" applyFill="1" applyBorder="1" applyAlignment="1">
      <alignment horizontal="center"/>
    </xf>
    <xf numFmtId="169" fontId="17" fillId="5" borderId="14" xfId="0" applyNumberFormat="1" applyFont="1" applyFill="1" applyBorder="1" applyAlignment="1">
      <alignment horizontal="center"/>
    </xf>
    <xf numFmtId="169" fontId="4" fillId="9" borderId="10" xfId="0" applyNumberFormat="1" applyFont="1" applyFill="1" applyBorder="1" applyAlignment="1">
      <alignment horizontal="center" vertical="center"/>
    </xf>
    <xf numFmtId="169" fontId="4" fillId="9" borderId="12" xfId="0" applyNumberFormat="1" applyFont="1" applyFill="1" applyBorder="1" applyAlignment="1">
      <alignment horizontal="center" vertical="center"/>
    </xf>
    <xf numFmtId="169" fontId="4" fillId="5" borderId="10" xfId="0" applyNumberFormat="1" applyFont="1" applyFill="1" applyBorder="1" applyAlignment="1">
      <alignment horizontal="center"/>
    </xf>
    <xf numFmtId="169" fontId="17" fillId="8" borderId="10" xfId="0" applyNumberFormat="1" applyFont="1" applyFill="1" applyBorder="1" applyAlignment="1">
      <alignment horizontal="center" vertical="center"/>
    </xf>
    <xf numFmtId="169" fontId="17" fillId="8" borderId="12" xfId="0" applyNumberFormat="1" applyFont="1" applyFill="1" applyBorder="1" applyAlignment="1">
      <alignment horizontal="center" vertical="center"/>
    </xf>
    <xf numFmtId="169" fontId="17" fillId="5" borderId="10" xfId="0" applyNumberFormat="1" applyFont="1" applyFill="1" applyBorder="1" applyAlignment="1">
      <alignment horizontal="center"/>
    </xf>
    <xf numFmtId="170" fontId="17" fillId="8" borderId="14" xfId="0" applyNumberFormat="1" applyFont="1" applyFill="1" applyBorder="1" applyAlignment="1">
      <alignment horizontal="center" vertical="center"/>
    </xf>
    <xf numFmtId="170" fontId="4" fillId="9" borderId="14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3" fillId="2" borderId="0" xfId="0" applyFont="1" applyFill="1"/>
    <xf numFmtId="0" fontId="5" fillId="2" borderId="0" xfId="0" applyFont="1" applyFill="1" applyAlignment="1">
      <alignment horizontal="center" vertical="center"/>
    </xf>
    <xf numFmtId="168" fontId="3" fillId="2" borderId="0" xfId="0" applyNumberFormat="1" applyFont="1" applyFill="1" applyAlignment="1">
      <alignment horizontal="center" vertical="center"/>
    </xf>
    <xf numFmtId="168" fontId="3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168" fontId="5" fillId="2" borderId="0" xfId="0" applyNumberFormat="1" applyFont="1" applyFill="1" applyAlignment="1">
      <alignment horizontal="center"/>
    </xf>
    <xf numFmtId="168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168" fontId="3" fillId="2" borderId="0" xfId="0" applyNumberFormat="1" applyFont="1" applyFill="1" applyAlignment="1">
      <alignment vertical="center"/>
    </xf>
    <xf numFmtId="168" fontId="4" fillId="2" borderId="0" xfId="0" applyNumberFormat="1" applyFont="1" applyFill="1" applyAlignment="1">
      <alignment horizontal="center" vertical="center"/>
    </xf>
    <xf numFmtId="168" fontId="17" fillId="2" borderId="0" xfId="0" applyNumberFormat="1" applyFont="1" applyFill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169" fontId="6" fillId="10" borderId="3" xfId="0" applyNumberFormat="1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6" fillId="10" borderId="8" xfId="0" applyFont="1" applyFill="1" applyBorder="1" applyAlignment="1">
      <alignment horizontal="center" vertical="center"/>
    </xf>
    <xf numFmtId="9" fontId="6" fillId="10" borderId="8" xfId="0" applyNumberFormat="1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10" fontId="6" fillId="10" borderId="6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01236"/>
      <color rgb="FF005426"/>
      <color rgb="FF580011"/>
      <color rgb="FFA500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0"/>
  <sheetViews>
    <sheetView zoomScaleNormal="100" workbookViewId="0">
      <selection activeCell="Y38" sqref="Y38"/>
    </sheetView>
  </sheetViews>
  <sheetFormatPr baseColWidth="10" defaultRowHeight="15" x14ac:dyDescent="0.25"/>
  <cols>
    <col min="3" max="3" width="3.140625" customWidth="1"/>
    <col min="4" max="4" width="2.5703125" customWidth="1"/>
    <col min="5" max="5" width="13.140625" customWidth="1"/>
    <col min="6" max="6" width="9.28515625" customWidth="1"/>
    <col min="7" max="7" width="4.5703125" customWidth="1"/>
    <col min="8" max="10" width="11.42578125" customWidth="1"/>
    <col min="12" max="18" width="11.42578125" customWidth="1"/>
    <col min="19" max="19" width="3.5703125" customWidth="1"/>
    <col min="20" max="20" width="15" customWidth="1"/>
    <col min="21" max="21" width="11.85546875" customWidth="1"/>
    <col min="22" max="22" width="2.140625" customWidth="1"/>
    <col min="23" max="23" width="2.7109375" customWidth="1"/>
    <col min="27" max="27" width="7.28515625" customWidth="1"/>
    <col min="28" max="29" width="11.5703125" customWidth="1"/>
    <col min="30" max="30" width="13.28515625" customWidth="1"/>
    <col min="31" max="31" width="11.85546875" style="212" customWidth="1"/>
    <col min="32" max="32" width="13.140625" style="212" customWidth="1"/>
    <col min="33" max="33" width="12" customWidth="1"/>
    <col min="34" max="39" width="13.85546875" customWidth="1"/>
  </cols>
  <sheetData>
    <row r="1" spans="1:43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9"/>
      <c r="N1" s="1"/>
      <c r="O1" s="1"/>
      <c r="P1" s="2"/>
      <c r="Q1" s="3"/>
      <c r="R1" s="3"/>
      <c r="S1" s="3"/>
      <c r="T1" s="3"/>
      <c r="U1" s="3"/>
      <c r="V1" s="3"/>
      <c r="W1" s="3"/>
      <c r="X1" s="3"/>
      <c r="Y1" s="3"/>
    </row>
    <row r="2" spans="1:43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43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1"/>
      <c r="O3" s="1"/>
      <c r="P3" s="3"/>
      <c r="Q3" s="1"/>
      <c r="R3" s="1"/>
      <c r="S3" s="1"/>
      <c r="T3" s="1"/>
      <c r="U3" s="10"/>
      <c r="V3" s="3"/>
      <c r="W3" s="3"/>
      <c r="X3" s="3"/>
      <c r="Y3" s="3"/>
      <c r="Z3" s="3"/>
      <c r="AA3" s="3"/>
      <c r="AB3" s="3"/>
      <c r="AC3" s="3"/>
      <c r="AD3" s="3"/>
      <c r="AE3" s="250"/>
      <c r="AF3" s="250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8.25" customHeight="1" x14ac:dyDescent="0.25">
      <c r="A4" s="3"/>
      <c r="B4" s="3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74"/>
      <c r="O4" s="75"/>
      <c r="P4" s="55"/>
      <c r="Q4" s="74"/>
      <c r="R4" s="74"/>
      <c r="S4" s="74"/>
      <c r="T4" s="74"/>
      <c r="U4" s="78"/>
      <c r="V4" s="55"/>
      <c r="W4" s="55"/>
      <c r="X4" s="55"/>
      <c r="Y4" s="3"/>
      <c r="Z4" s="3"/>
      <c r="AA4" s="3"/>
      <c r="AB4" s="3"/>
      <c r="AC4" s="3"/>
      <c r="AD4" s="3"/>
      <c r="AE4" s="250"/>
      <c r="AF4" s="250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5" spans="1:43" x14ac:dyDescent="0.25">
      <c r="A5" s="3"/>
      <c r="B5" s="3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4"/>
      <c r="O5" s="104"/>
      <c r="P5" s="102"/>
      <c r="Q5" s="104"/>
      <c r="R5" s="104"/>
      <c r="S5" s="104"/>
      <c r="T5" s="104"/>
      <c r="U5" s="105"/>
      <c r="V5" s="102"/>
      <c r="W5" s="102"/>
      <c r="X5" s="55"/>
      <c r="Y5" s="3"/>
      <c r="Z5" s="3"/>
      <c r="AA5" s="3"/>
      <c r="AB5" s="3"/>
      <c r="AC5" s="3"/>
      <c r="AD5" s="3"/>
      <c r="AE5" s="250"/>
      <c r="AF5" s="250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</row>
    <row r="6" spans="1:43" ht="15.6" customHeight="1" x14ac:dyDescent="0.25">
      <c r="A6" s="3"/>
      <c r="B6" s="3"/>
      <c r="C6" s="102"/>
      <c r="D6" s="152"/>
      <c r="E6" s="153"/>
      <c r="F6" s="153"/>
      <c r="G6" s="153"/>
      <c r="H6" s="153"/>
      <c r="I6" s="154"/>
      <c r="J6" s="154"/>
      <c r="K6" s="153"/>
      <c r="L6" s="153"/>
      <c r="M6" s="153"/>
      <c r="N6" s="154"/>
      <c r="O6" s="154"/>
      <c r="P6" s="153"/>
      <c r="Q6" s="154"/>
      <c r="R6" s="154"/>
      <c r="S6" s="154"/>
      <c r="T6" s="154"/>
      <c r="U6" s="155"/>
      <c r="V6" s="149"/>
      <c r="W6" s="102"/>
      <c r="X6" s="55"/>
      <c r="Y6" s="3"/>
      <c r="Z6" s="3"/>
      <c r="AA6" s="3"/>
      <c r="AB6" s="3"/>
      <c r="AC6" s="3"/>
      <c r="AD6" s="3"/>
      <c r="AE6" s="250"/>
      <c r="AF6" s="250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</row>
    <row r="7" spans="1:43" ht="15.6" customHeight="1" x14ac:dyDescent="0.25">
      <c r="A7" s="3"/>
      <c r="B7" s="3"/>
      <c r="C7" s="102"/>
      <c r="D7" s="143"/>
      <c r="E7" s="182" t="s">
        <v>11</v>
      </c>
      <c r="F7" s="231">
        <v>5000</v>
      </c>
      <c r="G7" s="106"/>
      <c r="H7" s="171" t="s">
        <v>6</v>
      </c>
      <c r="I7" s="172" t="s">
        <v>6</v>
      </c>
      <c r="J7" s="172" t="s">
        <v>6</v>
      </c>
      <c r="K7" s="172" t="s">
        <v>21</v>
      </c>
      <c r="L7" s="172" t="s">
        <v>23</v>
      </c>
      <c r="M7" s="172" t="s">
        <v>6</v>
      </c>
      <c r="N7" s="172" t="s">
        <v>6</v>
      </c>
      <c r="O7" s="172" t="s">
        <v>6</v>
      </c>
      <c r="P7" s="172" t="s">
        <v>7</v>
      </c>
      <c r="Q7" s="172" t="s">
        <v>7</v>
      </c>
      <c r="R7" s="173" t="s">
        <v>7</v>
      </c>
      <c r="S7" s="106"/>
      <c r="T7" s="182" t="s">
        <v>11</v>
      </c>
      <c r="U7" s="234">
        <f>F9*100000</f>
        <v>150000</v>
      </c>
      <c r="V7" s="135"/>
      <c r="W7" s="107"/>
      <c r="X7" s="55"/>
      <c r="Y7" s="3"/>
      <c r="Z7" s="55"/>
      <c r="AA7" s="3"/>
      <c r="AB7" s="3"/>
      <c r="AC7" s="3"/>
      <c r="AD7" s="3"/>
      <c r="AE7" s="250"/>
      <c r="AF7" s="250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</row>
    <row r="8" spans="1:43" ht="15.6" customHeight="1" x14ac:dyDescent="0.25">
      <c r="A8" s="3"/>
      <c r="B8" s="3"/>
      <c r="C8" s="102"/>
      <c r="D8" s="143"/>
      <c r="E8" s="183" t="s">
        <v>26</v>
      </c>
      <c r="F8" s="184">
        <v>30</v>
      </c>
      <c r="G8" s="106"/>
      <c r="H8" s="174" t="s">
        <v>2</v>
      </c>
      <c r="I8" s="175" t="s">
        <v>0</v>
      </c>
      <c r="J8" s="175" t="s">
        <v>1</v>
      </c>
      <c r="K8" s="175" t="s">
        <v>22</v>
      </c>
      <c r="L8" s="175" t="s">
        <v>22</v>
      </c>
      <c r="M8" s="175" t="s">
        <v>21</v>
      </c>
      <c r="N8" s="175" t="s">
        <v>23</v>
      </c>
      <c r="O8" s="175" t="s">
        <v>24</v>
      </c>
      <c r="P8" s="175" t="s">
        <v>21</v>
      </c>
      <c r="Q8" s="175" t="s">
        <v>25</v>
      </c>
      <c r="R8" s="176" t="s">
        <v>18</v>
      </c>
      <c r="S8" s="106"/>
      <c r="T8" s="183" t="s">
        <v>4</v>
      </c>
      <c r="U8" s="235">
        <f>U7/F8</f>
        <v>5000</v>
      </c>
      <c r="V8" s="135"/>
      <c r="W8" s="107"/>
      <c r="X8" s="55"/>
      <c r="Y8" s="3"/>
      <c r="Z8" s="55"/>
      <c r="AA8" s="3"/>
      <c r="AB8" s="3"/>
      <c r="AC8" s="3"/>
      <c r="AD8" s="3"/>
      <c r="AE8" s="250"/>
      <c r="AF8" s="250"/>
      <c r="AG8" s="3"/>
      <c r="AH8" s="246"/>
      <c r="AI8" s="246"/>
      <c r="AJ8" s="246"/>
      <c r="AK8" s="246"/>
      <c r="AL8" s="246"/>
      <c r="AM8" s="246"/>
      <c r="AN8" s="3"/>
      <c r="AO8" s="3"/>
      <c r="AP8" s="3"/>
      <c r="AQ8" s="3"/>
    </row>
    <row r="9" spans="1:43" ht="15.6" customHeight="1" x14ac:dyDescent="0.25">
      <c r="A9" s="3"/>
      <c r="B9" s="3"/>
      <c r="C9" s="102"/>
      <c r="D9" s="143"/>
      <c r="E9" s="183" t="s">
        <v>5</v>
      </c>
      <c r="F9" s="184">
        <v>1.5</v>
      </c>
      <c r="G9" s="106"/>
      <c r="H9" s="134"/>
      <c r="I9" s="106"/>
      <c r="J9" s="106"/>
      <c r="K9" s="106"/>
      <c r="L9" s="106"/>
      <c r="M9" s="106"/>
      <c r="N9" s="106"/>
      <c r="O9" s="106"/>
      <c r="P9" s="106"/>
      <c r="Q9" s="106"/>
      <c r="R9" s="135"/>
      <c r="S9" s="106"/>
      <c r="T9" s="183" t="s">
        <v>12</v>
      </c>
      <c r="U9" s="208">
        <f>U16*(F11+F12)/F7</f>
        <v>9.5999999999999992E-3</v>
      </c>
      <c r="V9" s="135"/>
      <c r="W9" s="102"/>
      <c r="X9" s="55"/>
      <c r="Y9" s="3"/>
      <c r="Z9" s="55"/>
      <c r="AA9" s="3"/>
      <c r="AB9" s="3"/>
      <c r="AC9" s="3"/>
      <c r="AD9" s="3"/>
      <c r="AE9" s="250"/>
      <c r="AF9" s="250"/>
      <c r="AG9" s="3"/>
      <c r="AH9" s="242"/>
      <c r="AI9" s="242"/>
      <c r="AJ9" s="242"/>
      <c r="AK9" s="242"/>
      <c r="AL9" s="242"/>
      <c r="AM9" s="242"/>
      <c r="AN9" s="3"/>
      <c r="AO9" s="3"/>
      <c r="AP9" s="3"/>
      <c r="AQ9" s="3"/>
    </row>
    <row r="10" spans="1:43" ht="15.6" customHeight="1" x14ac:dyDescent="0.25">
      <c r="A10" s="3"/>
      <c r="B10" s="3"/>
      <c r="C10" s="102"/>
      <c r="D10" s="143"/>
      <c r="E10" s="183" t="s">
        <v>27</v>
      </c>
      <c r="F10" s="185">
        <v>0.6</v>
      </c>
      <c r="G10" s="106"/>
      <c r="H10" s="188">
        <f>F11</f>
        <v>1.2</v>
      </c>
      <c r="I10" s="189">
        <f>F12</f>
        <v>2</v>
      </c>
      <c r="J10" s="189">
        <f>F13</f>
        <v>3</v>
      </c>
      <c r="K10" s="190">
        <f>F10</f>
        <v>0.6</v>
      </c>
      <c r="L10" s="190">
        <f>100%-K10</f>
        <v>0.4</v>
      </c>
      <c r="M10" s="189">
        <f>J10*K10</f>
        <v>1.7999999999999998</v>
      </c>
      <c r="N10" s="189">
        <f>(H10+I10)*L10</f>
        <v>1.2800000000000002</v>
      </c>
      <c r="O10" s="191">
        <f>M10-N10</f>
        <v>0.51999999999999957</v>
      </c>
      <c r="P10" s="192">
        <f>M10*U16</f>
        <v>26.999999999999996</v>
      </c>
      <c r="Q10" s="192">
        <f>N10*U16</f>
        <v>19.200000000000003</v>
      </c>
      <c r="R10" s="193">
        <f>P10-Q10</f>
        <v>7.7999999999999936</v>
      </c>
      <c r="S10" s="106"/>
      <c r="T10" s="183" t="s">
        <v>13</v>
      </c>
      <c r="U10" s="208">
        <f>IF(L18*1/(I18-J18)-100%&lt;0,0,(L18*1/(I18-J18)-100%))</f>
        <v>0</v>
      </c>
      <c r="V10" s="135"/>
      <c r="W10" s="102"/>
      <c r="X10" s="55"/>
      <c r="Y10" s="3"/>
      <c r="Z10" s="55"/>
      <c r="AA10" s="243"/>
      <c r="AB10" s="244"/>
      <c r="AC10" s="244"/>
      <c r="AD10" s="244"/>
      <c r="AE10" s="244"/>
      <c r="AF10" s="244"/>
      <c r="AG10" s="244"/>
      <c r="AH10" s="244"/>
      <c r="AI10" s="244"/>
      <c r="AJ10" s="244"/>
      <c r="AK10" s="244"/>
      <c r="AL10" s="244"/>
      <c r="AM10" s="244"/>
      <c r="AN10" s="251"/>
      <c r="AO10" s="3"/>
      <c r="AP10" s="3"/>
      <c r="AQ10" s="3"/>
    </row>
    <row r="11" spans="1:43" ht="15.6" customHeight="1" x14ac:dyDescent="0.25">
      <c r="A11" s="3"/>
      <c r="B11" s="3"/>
      <c r="C11" s="102"/>
      <c r="D11" s="143"/>
      <c r="E11" s="183" t="s">
        <v>2</v>
      </c>
      <c r="F11" s="184">
        <v>1.2</v>
      </c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83" t="s">
        <v>14</v>
      </c>
      <c r="U11" s="209">
        <f>J18*1/I18</f>
        <v>0.71111111111111136</v>
      </c>
      <c r="V11" s="135"/>
      <c r="W11" s="102"/>
      <c r="X11" s="55"/>
      <c r="Y11" s="3"/>
      <c r="Z11" s="3"/>
      <c r="AA11" s="243"/>
      <c r="AB11" s="243"/>
      <c r="AC11" s="243"/>
      <c r="AD11" s="243"/>
      <c r="AE11" s="252"/>
      <c r="AF11" s="252"/>
      <c r="AG11" s="243"/>
      <c r="AH11" s="243"/>
      <c r="AI11" s="243"/>
      <c r="AJ11" s="3"/>
      <c r="AK11" s="3"/>
      <c r="AL11" s="3"/>
      <c r="AM11" s="3"/>
      <c r="AN11" s="3"/>
      <c r="AO11" s="3"/>
      <c r="AP11" s="3"/>
      <c r="AQ11" s="3"/>
    </row>
    <row r="12" spans="1:43" ht="15.6" customHeight="1" x14ac:dyDescent="0.25">
      <c r="A12" s="3"/>
      <c r="B12" s="3"/>
      <c r="C12" s="102"/>
      <c r="D12" s="143"/>
      <c r="E12" s="183" t="s">
        <v>0</v>
      </c>
      <c r="F12" s="184">
        <v>2</v>
      </c>
      <c r="G12" s="106"/>
      <c r="H12" s="125"/>
      <c r="I12" s="125"/>
      <c r="J12" s="125"/>
      <c r="K12" s="125"/>
      <c r="L12" s="125"/>
      <c r="M12" s="125"/>
      <c r="N12" s="125"/>
      <c r="O12" s="125"/>
      <c r="P12" s="125"/>
      <c r="Q12" s="125"/>
      <c r="R12" s="125"/>
      <c r="S12" s="106"/>
      <c r="T12" s="183" t="s">
        <v>15</v>
      </c>
      <c r="U12" s="210">
        <f>J10/I10</f>
        <v>1.5</v>
      </c>
      <c r="V12" s="135"/>
      <c r="W12" s="102"/>
      <c r="X12" s="17"/>
      <c r="Y12" s="7"/>
      <c r="Z12" s="3"/>
      <c r="AA12" s="242"/>
      <c r="AB12" s="245"/>
      <c r="AC12" s="246"/>
      <c r="AD12" s="246"/>
      <c r="AE12" s="245"/>
      <c r="AF12" s="245"/>
      <c r="AG12" s="246"/>
      <c r="AH12" s="246"/>
      <c r="AI12" s="242"/>
      <c r="AJ12" s="3"/>
      <c r="AK12" s="3"/>
      <c r="AL12" s="3"/>
      <c r="AM12" s="3"/>
      <c r="AN12" s="246"/>
      <c r="AO12" s="3"/>
      <c r="AP12" s="3"/>
      <c r="AQ12" s="3"/>
    </row>
    <row r="13" spans="1:43" ht="15.6" customHeight="1" x14ac:dyDescent="0.25">
      <c r="A13" s="3"/>
      <c r="B13" s="3"/>
      <c r="C13" s="102"/>
      <c r="D13" s="143"/>
      <c r="E13" s="183" t="s">
        <v>1</v>
      </c>
      <c r="F13" s="184">
        <v>3</v>
      </c>
      <c r="G13" s="106"/>
      <c r="H13" s="125"/>
      <c r="I13" s="125"/>
      <c r="J13" s="125"/>
      <c r="K13" s="120">
        <f>IF(J18-K18&lt;0,0,J18-K18)</f>
        <v>0</v>
      </c>
      <c r="L13" s="123" t="s">
        <v>35</v>
      </c>
      <c r="M13" s="125"/>
      <c r="N13" s="125"/>
      <c r="O13" s="121">
        <f>(K13/20000)*12</f>
        <v>0</v>
      </c>
      <c r="P13" s="125"/>
      <c r="Q13" s="125"/>
      <c r="R13" s="125"/>
      <c r="S13" s="106"/>
      <c r="T13" s="183" t="s">
        <v>16</v>
      </c>
      <c r="U13" s="211">
        <f>J10/(I10+H10)</f>
        <v>0.9375</v>
      </c>
      <c r="V13" s="135"/>
      <c r="W13" s="102"/>
      <c r="X13" s="18"/>
      <c r="Y13" s="23"/>
      <c r="Z13" s="3"/>
      <c r="AA13" s="243"/>
      <c r="AB13" s="243"/>
      <c r="AC13" s="243"/>
      <c r="AD13" s="243"/>
      <c r="AE13" s="252"/>
      <c r="AF13" s="252"/>
      <c r="AG13" s="243"/>
      <c r="AH13" s="243"/>
      <c r="AI13" s="243"/>
      <c r="AJ13" s="3"/>
      <c r="AK13" s="3"/>
      <c r="AL13" s="3"/>
      <c r="AM13" s="3"/>
      <c r="AN13" s="243"/>
      <c r="AO13" s="3"/>
      <c r="AP13" s="3"/>
      <c r="AQ13" s="3"/>
    </row>
    <row r="14" spans="1:43" ht="15.6" customHeight="1" x14ac:dyDescent="0.25">
      <c r="A14" s="3"/>
      <c r="B14" s="3"/>
      <c r="C14" s="102"/>
      <c r="D14" s="143"/>
      <c r="E14" s="183" t="s">
        <v>9</v>
      </c>
      <c r="F14" s="184">
        <v>1000</v>
      </c>
      <c r="G14" s="106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06"/>
      <c r="T14" s="183" t="s">
        <v>17</v>
      </c>
      <c r="U14" s="211">
        <f>P10/Q10</f>
        <v>1.4062499999999996</v>
      </c>
      <c r="V14" s="135"/>
      <c r="W14" s="102"/>
      <c r="X14" s="17"/>
      <c r="Y14" s="7"/>
      <c r="Z14" s="3"/>
      <c r="AA14" s="242"/>
      <c r="AB14" s="245"/>
      <c r="AC14" s="246"/>
      <c r="AD14" s="246"/>
      <c r="AE14" s="245"/>
      <c r="AF14" s="245"/>
      <c r="AG14" s="246"/>
      <c r="AH14" s="246"/>
      <c r="AI14" s="246"/>
      <c r="AJ14" s="3"/>
      <c r="AK14" s="3"/>
      <c r="AL14" s="3"/>
      <c r="AM14" s="3"/>
      <c r="AN14" s="246"/>
      <c r="AO14" s="3"/>
      <c r="AP14" s="3"/>
      <c r="AQ14" s="3"/>
    </row>
    <row r="15" spans="1:43" ht="15.6" customHeight="1" x14ac:dyDescent="0.25">
      <c r="A15" s="3"/>
      <c r="B15" s="3"/>
      <c r="C15" s="102"/>
      <c r="D15" s="143"/>
      <c r="E15" s="186" t="s">
        <v>28</v>
      </c>
      <c r="F15" s="187">
        <v>0.26369999999999999</v>
      </c>
      <c r="G15" s="108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6"/>
      <c r="S15" s="109"/>
      <c r="T15" s="186" t="s">
        <v>18</v>
      </c>
      <c r="U15" s="241">
        <f>O18/F14</f>
        <v>5.743139999999995</v>
      </c>
      <c r="V15" s="135"/>
      <c r="W15" s="102"/>
      <c r="X15" s="17"/>
      <c r="Y15" s="7"/>
      <c r="Z15" s="3"/>
      <c r="AA15" s="243"/>
      <c r="AB15" s="243"/>
      <c r="AC15" s="243"/>
      <c r="AD15" s="243"/>
      <c r="AE15" s="252"/>
      <c r="AF15" s="245"/>
      <c r="AG15" s="243"/>
      <c r="AH15" s="243"/>
      <c r="AI15" s="243"/>
      <c r="AJ15" s="3"/>
      <c r="AK15" s="3"/>
      <c r="AL15" s="3"/>
      <c r="AM15" s="3"/>
      <c r="AN15" s="243"/>
      <c r="AO15" s="3"/>
      <c r="AP15" s="3"/>
      <c r="AQ15" s="3"/>
    </row>
    <row r="16" spans="1:43" ht="15.6" customHeight="1" x14ac:dyDescent="0.25">
      <c r="A16" s="3"/>
      <c r="B16" s="3"/>
      <c r="C16" s="102"/>
      <c r="D16" s="143"/>
      <c r="E16" s="123"/>
      <c r="F16" s="106"/>
      <c r="G16" s="111"/>
      <c r="H16" s="127"/>
      <c r="I16" s="136" t="s">
        <v>21</v>
      </c>
      <c r="J16" s="137" t="s">
        <v>23</v>
      </c>
      <c r="K16" s="137" t="s">
        <v>31</v>
      </c>
      <c r="L16" s="138" t="s">
        <v>32</v>
      </c>
      <c r="M16" s="137" t="s">
        <v>10</v>
      </c>
      <c r="N16" s="138" t="s">
        <v>28</v>
      </c>
      <c r="O16" s="137" t="s">
        <v>3</v>
      </c>
      <c r="P16" s="139" t="s">
        <v>33</v>
      </c>
      <c r="Q16" s="140" t="s">
        <v>34</v>
      </c>
      <c r="R16" s="125"/>
      <c r="S16" s="106"/>
      <c r="T16" s="111" t="s">
        <v>8</v>
      </c>
      <c r="U16" s="122">
        <f>F9*10</f>
        <v>15</v>
      </c>
      <c r="V16" s="135"/>
      <c r="W16" s="102"/>
      <c r="X16" s="17"/>
      <c r="Y16" s="7"/>
      <c r="Z16" s="3"/>
      <c r="AA16" s="242"/>
      <c r="AB16" s="245"/>
      <c r="AC16" s="246"/>
      <c r="AD16" s="246"/>
      <c r="AE16" s="245"/>
      <c r="AF16" s="245"/>
      <c r="AG16" s="246"/>
      <c r="AH16" s="246"/>
      <c r="AI16" s="246"/>
      <c r="AJ16" s="246"/>
      <c r="AK16" s="3"/>
      <c r="AL16" s="3"/>
      <c r="AM16" s="3"/>
      <c r="AN16" s="246"/>
      <c r="AO16" s="3"/>
      <c r="AP16" s="3"/>
      <c r="AQ16" s="3"/>
    </row>
    <row r="17" spans="1:43" ht="15.6" customHeight="1" x14ac:dyDescent="0.25">
      <c r="A17" s="3"/>
      <c r="B17" s="3"/>
      <c r="C17" s="102"/>
      <c r="D17" s="143"/>
      <c r="E17" s="131" t="s">
        <v>29</v>
      </c>
      <c r="F17" s="132">
        <f>20000/Q10</f>
        <v>1041.6666666666665</v>
      </c>
      <c r="G17" s="108"/>
      <c r="H17" s="126"/>
      <c r="I17" s="141"/>
      <c r="J17" s="126"/>
      <c r="K17" s="125"/>
      <c r="L17" s="128"/>
      <c r="M17" s="126"/>
      <c r="N17" s="128"/>
      <c r="O17" s="126"/>
      <c r="P17" s="129"/>
      <c r="Q17" s="142"/>
      <c r="R17" s="125"/>
      <c r="S17" s="106"/>
      <c r="T17" s="131" t="s">
        <v>19</v>
      </c>
      <c r="U17" s="236">
        <f>O18/12</f>
        <v>478.59499999999957</v>
      </c>
      <c r="V17" s="135"/>
      <c r="W17" s="102"/>
      <c r="X17" s="17"/>
      <c r="Y17" s="7"/>
      <c r="Z17" s="3"/>
      <c r="AA17" s="243"/>
      <c r="AB17" s="243"/>
      <c r="AC17" s="243"/>
      <c r="AD17" s="243"/>
      <c r="AE17" s="252"/>
      <c r="AF17" s="245"/>
      <c r="AG17" s="246"/>
      <c r="AH17" s="243"/>
      <c r="AI17" s="243"/>
      <c r="AJ17" s="243"/>
      <c r="AK17" s="3"/>
      <c r="AL17" s="3"/>
      <c r="AM17" s="3"/>
      <c r="AN17" s="243"/>
      <c r="AO17" s="3"/>
      <c r="AP17" s="3"/>
      <c r="AQ17" s="3"/>
    </row>
    <row r="18" spans="1:43" ht="15.6" customHeight="1" x14ac:dyDescent="0.25">
      <c r="A18" s="3"/>
      <c r="B18" s="3"/>
      <c r="C18" s="102"/>
      <c r="D18" s="143"/>
      <c r="E18" s="133" t="s">
        <v>30</v>
      </c>
      <c r="F18" s="232">
        <f>F17*R10</f>
        <v>8124.9999999999918</v>
      </c>
      <c r="G18" s="112"/>
      <c r="H18" s="129"/>
      <c r="I18" s="224">
        <f>F14*P10</f>
        <v>26999.999999999996</v>
      </c>
      <c r="J18" s="225">
        <f>F14*Q10</f>
        <v>19200.000000000004</v>
      </c>
      <c r="K18" s="225">
        <v>20000</v>
      </c>
      <c r="L18" s="225">
        <f>IF(J18&lt;20000,I18-J18,I18-20000)</f>
        <v>7799.9999999999927</v>
      </c>
      <c r="M18" s="225">
        <f>I18-J18</f>
        <v>7799.9999999999927</v>
      </c>
      <c r="N18" s="225">
        <f>L18*F15</f>
        <v>2056.8599999999979</v>
      </c>
      <c r="O18" s="225">
        <f>M18-N18</f>
        <v>5743.1399999999949</v>
      </c>
      <c r="P18" s="225">
        <f>(I18-J18)*F15-N18</f>
        <v>0</v>
      </c>
      <c r="Q18" s="177">
        <f>IF(N18*1/(I18-J18)&lt;0,0,(N18*1/(I18-J18)))</f>
        <v>0.26369999999999999</v>
      </c>
      <c r="R18" s="125"/>
      <c r="S18" s="106"/>
      <c r="T18" s="133" t="s">
        <v>20</v>
      </c>
      <c r="U18" s="162">
        <f>U17/F7</f>
        <v>9.5718999999999915E-2</v>
      </c>
      <c r="V18" s="135"/>
      <c r="W18" s="102"/>
      <c r="X18" s="17"/>
      <c r="Y18" s="7"/>
      <c r="Z18" s="3"/>
      <c r="AA18" s="242"/>
      <c r="AB18" s="245"/>
      <c r="AC18" s="246"/>
      <c r="AD18" s="246"/>
      <c r="AE18" s="245"/>
      <c r="AF18" s="245"/>
      <c r="AG18" s="246"/>
      <c r="AH18" s="246"/>
      <c r="AI18" s="246"/>
      <c r="AJ18" s="246"/>
      <c r="AK18" s="246"/>
      <c r="AL18" s="3"/>
      <c r="AM18" s="3"/>
      <c r="AN18" s="246"/>
      <c r="AO18" s="3"/>
      <c r="AP18" s="3"/>
      <c r="AQ18" s="3"/>
    </row>
    <row r="19" spans="1:43" ht="15.6" customHeight="1" x14ac:dyDescent="0.25">
      <c r="A19" s="3"/>
      <c r="B19" s="3"/>
      <c r="C19" s="102"/>
      <c r="D19" s="156"/>
      <c r="E19" s="157"/>
      <c r="F19" s="151"/>
      <c r="G19" s="158"/>
      <c r="H19" s="159"/>
      <c r="I19" s="159"/>
      <c r="J19" s="159"/>
      <c r="K19" s="159"/>
      <c r="L19" s="159"/>
      <c r="M19" s="159"/>
      <c r="N19" s="159"/>
      <c r="O19" s="159"/>
      <c r="P19" s="159"/>
      <c r="Q19" s="159"/>
      <c r="R19" s="159"/>
      <c r="S19" s="158"/>
      <c r="T19" s="160">
        <v>0.6</v>
      </c>
      <c r="U19" s="161">
        <f>1-T19</f>
        <v>0.4</v>
      </c>
      <c r="V19" s="150"/>
      <c r="W19" s="102"/>
      <c r="X19" s="17"/>
      <c r="Y19" s="7"/>
      <c r="Z19" s="3"/>
      <c r="AA19" s="242"/>
      <c r="AB19" s="3"/>
      <c r="AC19" s="3"/>
      <c r="AD19" s="3"/>
      <c r="AE19" s="250"/>
      <c r="AF19" s="245"/>
      <c r="AG19" s="246"/>
      <c r="AH19" s="3"/>
      <c r="AI19" s="243"/>
      <c r="AJ19" s="243"/>
      <c r="AK19" s="243"/>
      <c r="AL19" s="3"/>
      <c r="AM19" s="3"/>
      <c r="AN19" s="3"/>
      <c r="AO19" s="3"/>
      <c r="AP19" s="3"/>
      <c r="AQ19" s="3"/>
    </row>
    <row r="20" spans="1:43" ht="15.6" customHeight="1" x14ac:dyDescent="0.25">
      <c r="A20" s="3"/>
      <c r="B20" s="55"/>
      <c r="C20" s="102"/>
      <c r="D20" s="103"/>
      <c r="E20" s="124"/>
      <c r="F20" s="113"/>
      <c r="G20" s="113"/>
      <c r="H20" s="124"/>
      <c r="I20" s="226">
        <f>I22-I18</f>
        <v>9000.0000000000036</v>
      </c>
      <c r="J20" s="226">
        <f t="shared" ref="J20:P20" si="0">J22-J18</f>
        <v>799.99999999999636</v>
      </c>
      <c r="K20" s="226">
        <f>K22-K18</f>
        <v>0</v>
      </c>
      <c r="L20" s="226">
        <f>L22-L18</f>
        <v>8200.0000000000073</v>
      </c>
      <c r="M20" s="226">
        <f t="shared" si="0"/>
        <v>8200.0000000000073</v>
      </c>
      <c r="N20" s="226">
        <f t="shared" si="0"/>
        <v>2162.340000000002</v>
      </c>
      <c r="O20" s="226">
        <f t="shared" si="0"/>
        <v>6037.6600000000044</v>
      </c>
      <c r="P20" s="226">
        <f t="shared" si="0"/>
        <v>0</v>
      </c>
      <c r="Q20" s="130">
        <f>Q22-Q18</f>
        <v>0</v>
      </c>
      <c r="R20" s="124"/>
      <c r="S20" s="113"/>
      <c r="T20" s="124"/>
      <c r="U20" s="114"/>
      <c r="V20" s="115"/>
      <c r="W20" s="102"/>
      <c r="X20" s="17"/>
      <c r="Y20" s="17"/>
      <c r="Z20" s="3"/>
      <c r="AA20" s="242"/>
      <c r="AB20" s="245"/>
      <c r="AC20" s="246"/>
      <c r="AD20" s="246"/>
      <c r="AE20" s="245"/>
      <c r="AF20" s="245"/>
      <c r="AG20" s="246"/>
      <c r="AH20" s="246"/>
      <c r="AI20" s="246"/>
      <c r="AJ20" s="246"/>
      <c r="AK20" s="246"/>
      <c r="AL20" s="246"/>
      <c r="AM20" s="3"/>
      <c r="AN20" s="246"/>
      <c r="AO20" s="3"/>
      <c r="AP20" s="3"/>
      <c r="AQ20" s="3"/>
    </row>
    <row r="21" spans="1:43" ht="15.6" customHeight="1" x14ac:dyDescent="0.25">
      <c r="A21" s="3"/>
      <c r="B21" s="55"/>
      <c r="C21" s="102"/>
      <c r="D21" s="163"/>
      <c r="E21" s="164"/>
      <c r="F21" s="153"/>
      <c r="G21" s="153"/>
      <c r="H21" s="164"/>
      <c r="I21" s="227"/>
      <c r="J21" s="227"/>
      <c r="K21" s="228"/>
      <c r="L21" s="228"/>
      <c r="M21" s="228"/>
      <c r="N21" s="227"/>
      <c r="O21" s="227"/>
      <c r="P21" s="228"/>
      <c r="Q21" s="165"/>
      <c r="R21" s="165"/>
      <c r="S21" s="154"/>
      <c r="T21" s="165"/>
      <c r="U21" s="166"/>
      <c r="V21" s="149"/>
      <c r="W21" s="102"/>
      <c r="X21" s="17"/>
      <c r="Y21" s="17"/>
      <c r="Z21" s="3"/>
      <c r="AA21" s="242"/>
      <c r="AB21" s="3"/>
      <c r="AC21" s="3"/>
      <c r="AD21" s="243"/>
      <c r="AE21" s="252"/>
      <c r="AF21" s="245"/>
      <c r="AG21" s="246"/>
      <c r="AH21" s="243"/>
      <c r="AI21" s="3"/>
      <c r="AJ21" s="243"/>
      <c r="AK21" s="243"/>
      <c r="AL21" s="243"/>
      <c r="AM21" s="3"/>
      <c r="AN21" s="243"/>
      <c r="AO21" s="3"/>
      <c r="AP21" s="3"/>
      <c r="AQ21" s="3"/>
    </row>
    <row r="22" spans="1:43" ht="15.6" customHeight="1" x14ac:dyDescent="0.25">
      <c r="A22" s="3"/>
      <c r="B22" s="55"/>
      <c r="C22" s="102"/>
      <c r="D22" s="143"/>
      <c r="E22" s="182" t="s">
        <v>11</v>
      </c>
      <c r="F22" s="231">
        <v>5000</v>
      </c>
      <c r="G22" s="106"/>
      <c r="H22" s="125"/>
      <c r="I22" s="229">
        <f>F29*P33</f>
        <v>36000</v>
      </c>
      <c r="J22" s="230">
        <f>F29*Q33</f>
        <v>20000</v>
      </c>
      <c r="K22" s="230">
        <v>20000</v>
      </c>
      <c r="L22" s="230">
        <f>IF(J22&lt;20000,I22-J22,I22-20000)</f>
        <v>16000</v>
      </c>
      <c r="M22" s="230">
        <f>I22-J22</f>
        <v>16000</v>
      </c>
      <c r="N22" s="230">
        <f>L22*F30</f>
        <v>4219.2</v>
      </c>
      <c r="O22" s="230">
        <f>M22-N22</f>
        <v>11780.8</v>
      </c>
      <c r="P22" s="230">
        <f>(I22-J22)*F30-N22</f>
        <v>0</v>
      </c>
      <c r="Q22" s="178">
        <f>IF(N22*1/(I22-J22)&lt;0,0,(N22)*1/(I22-J22))</f>
        <v>0.26369999999999999</v>
      </c>
      <c r="R22" s="125"/>
      <c r="S22" s="106"/>
      <c r="T22" s="179" t="s">
        <v>11</v>
      </c>
      <c r="U22" s="237">
        <f>F24*100000</f>
        <v>200000</v>
      </c>
      <c r="V22" s="135"/>
      <c r="W22" s="102"/>
      <c r="X22" s="17"/>
      <c r="Y22" s="17"/>
      <c r="Z22" s="3"/>
      <c r="AA22" s="242"/>
      <c r="AB22" s="245"/>
      <c r="AC22" s="246"/>
      <c r="AD22" s="246"/>
      <c r="AE22" s="245"/>
      <c r="AF22" s="245"/>
      <c r="AG22" s="246"/>
      <c r="AH22" s="246"/>
      <c r="AI22" s="246"/>
      <c r="AJ22" s="246"/>
      <c r="AK22" s="246"/>
      <c r="AL22" s="246"/>
      <c r="AM22" s="246"/>
      <c r="AN22" s="246"/>
      <c r="AO22" s="3"/>
      <c r="AP22" s="3"/>
      <c r="AQ22" s="3"/>
    </row>
    <row r="23" spans="1:43" ht="15.6" customHeight="1" x14ac:dyDescent="0.25">
      <c r="A23" s="3"/>
      <c r="B23" s="55"/>
      <c r="C23" s="102"/>
      <c r="D23" s="143"/>
      <c r="E23" s="183" t="s">
        <v>26</v>
      </c>
      <c r="F23" s="184">
        <v>200</v>
      </c>
      <c r="G23" s="106"/>
      <c r="H23" s="125"/>
      <c r="I23" s="143"/>
      <c r="J23" s="125"/>
      <c r="K23" s="125"/>
      <c r="L23" s="125"/>
      <c r="M23" s="125"/>
      <c r="N23" s="125"/>
      <c r="O23" s="125"/>
      <c r="P23" s="125"/>
      <c r="Q23" s="142"/>
      <c r="R23" s="125"/>
      <c r="S23" s="106"/>
      <c r="T23" s="180" t="s">
        <v>4</v>
      </c>
      <c r="U23" s="238">
        <f>U22/F23</f>
        <v>1000</v>
      </c>
      <c r="V23" s="135"/>
      <c r="W23" s="102"/>
      <c r="X23" s="17"/>
      <c r="Y23" s="17"/>
      <c r="Z23" s="3"/>
      <c r="AA23" s="242"/>
      <c r="AB23" s="3"/>
      <c r="AC23" s="3"/>
      <c r="AD23" s="243"/>
      <c r="AE23" s="252"/>
      <c r="AF23" s="245"/>
      <c r="AG23" s="246"/>
      <c r="AH23" s="243"/>
      <c r="AI23" s="243"/>
      <c r="AJ23" s="3"/>
      <c r="AK23" s="243"/>
      <c r="AL23" s="243"/>
      <c r="AM23" s="243"/>
      <c r="AN23" s="3"/>
      <c r="AO23" s="3"/>
      <c r="AP23" s="3"/>
      <c r="AQ23" s="3"/>
    </row>
    <row r="24" spans="1:43" ht="15.6" customHeight="1" x14ac:dyDescent="0.25">
      <c r="A24" s="3"/>
      <c r="B24" s="55"/>
      <c r="C24" s="102"/>
      <c r="D24" s="143"/>
      <c r="E24" s="183" t="s">
        <v>5</v>
      </c>
      <c r="F24" s="184">
        <v>2</v>
      </c>
      <c r="G24" s="106"/>
      <c r="H24" s="125"/>
      <c r="I24" s="144" t="s">
        <v>21</v>
      </c>
      <c r="J24" s="145" t="s">
        <v>23</v>
      </c>
      <c r="K24" s="145" t="s">
        <v>31</v>
      </c>
      <c r="L24" s="146" t="s">
        <v>32</v>
      </c>
      <c r="M24" s="145" t="s">
        <v>10</v>
      </c>
      <c r="N24" s="146" t="s">
        <v>28</v>
      </c>
      <c r="O24" s="145" t="s">
        <v>3</v>
      </c>
      <c r="P24" s="147" t="s">
        <v>33</v>
      </c>
      <c r="Q24" s="148" t="s">
        <v>34</v>
      </c>
      <c r="R24" s="125"/>
      <c r="S24" s="106"/>
      <c r="T24" s="180" t="s">
        <v>12</v>
      </c>
      <c r="U24" s="194">
        <f>U31*(F26+F27)/F22</f>
        <v>0.01</v>
      </c>
      <c r="V24" s="135"/>
      <c r="W24" s="102"/>
      <c r="X24" s="17"/>
      <c r="Y24" s="17"/>
      <c r="Z24" s="3"/>
      <c r="AA24" s="242"/>
      <c r="AB24" s="245"/>
      <c r="AC24" s="246"/>
      <c r="AD24" s="246"/>
      <c r="AE24" s="245"/>
      <c r="AF24" s="245"/>
      <c r="AG24" s="246"/>
      <c r="AH24" s="246"/>
      <c r="AI24" s="246"/>
      <c r="AJ24" s="246"/>
      <c r="AK24" s="246"/>
      <c r="AL24" s="246"/>
      <c r="AM24" s="246"/>
      <c r="AN24" s="246"/>
      <c r="AO24" s="3"/>
      <c r="AP24" s="3"/>
      <c r="AQ24" s="3"/>
    </row>
    <row r="25" spans="1:43" ht="15.6" customHeight="1" x14ac:dyDescent="0.25">
      <c r="A25" s="3"/>
      <c r="B25" s="55"/>
      <c r="C25" s="102"/>
      <c r="D25" s="143"/>
      <c r="E25" s="183" t="s">
        <v>27</v>
      </c>
      <c r="F25" s="185">
        <v>0.6</v>
      </c>
      <c r="G25" s="106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06"/>
      <c r="T25" s="180" t="s">
        <v>13</v>
      </c>
      <c r="U25" s="194">
        <f>IF(L22*1/(I22-J22)-100%&lt;0,0,(L22*1/(I22-J22)-100%))</f>
        <v>0</v>
      </c>
      <c r="V25" s="135"/>
      <c r="W25" s="102"/>
      <c r="X25" s="17"/>
      <c r="Y25" s="17"/>
      <c r="Z25" s="55"/>
      <c r="AA25" s="242"/>
      <c r="AB25" s="3"/>
      <c r="AC25" s="3"/>
      <c r="AD25" s="243"/>
      <c r="AE25" s="252"/>
      <c r="AF25" s="245"/>
      <c r="AG25" s="246"/>
      <c r="AH25" s="243"/>
      <c r="AI25" s="243"/>
      <c r="AJ25" s="243"/>
      <c r="AK25" s="3"/>
      <c r="AL25" s="243"/>
      <c r="AM25" s="243"/>
      <c r="AN25" s="246"/>
      <c r="AO25" s="3"/>
      <c r="AP25" s="3"/>
      <c r="AQ25" s="3"/>
    </row>
    <row r="26" spans="1:43" ht="15.6" customHeight="1" x14ac:dyDescent="0.25">
      <c r="A26" s="3"/>
      <c r="B26" s="55"/>
      <c r="C26" s="102"/>
      <c r="D26" s="143"/>
      <c r="E26" s="183" t="s">
        <v>2</v>
      </c>
      <c r="F26" s="184">
        <v>0.5</v>
      </c>
      <c r="G26" s="106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06"/>
      <c r="T26" s="180" t="s">
        <v>14</v>
      </c>
      <c r="U26" s="195">
        <f>J22*1/I22</f>
        <v>0.55555555555555558</v>
      </c>
      <c r="V26" s="135"/>
      <c r="W26" s="102"/>
      <c r="X26" s="17"/>
      <c r="Y26" s="17"/>
      <c r="Z26" s="55"/>
      <c r="AA26" s="242"/>
      <c r="AB26" s="245"/>
      <c r="AC26" s="246"/>
      <c r="AD26" s="246"/>
      <c r="AE26" s="245"/>
      <c r="AF26" s="245"/>
      <c r="AG26" s="246"/>
      <c r="AH26" s="246"/>
      <c r="AI26" s="246"/>
      <c r="AJ26" s="246"/>
      <c r="AK26" s="246"/>
      <c r="AL26" s="246"/>
      <c r="AM26" s="246"/>
      <c r="AN26" s="246"/>
      <c r="AO26" s="3"/>
      <c r="AP26" s="3"/>
      <c r="AQ26" s="3"/>
    </row>
    <row r="27" spans="1:43" ht="15.6" customHeight="1" x14ac:dyDescent="0.25">
      <c r="A27" s="3"/>
      <c r="B27" s="55"/>
      <c r="C27" s="102"/>
      <c r="D27" s="143"/>
      <c r="E27" s="183" t="s">
        <v>0</v>
      </c>
      <c r="F27" s="184">
        <v>2</v>
      </c>
      <c r="G27" s="106"/>
      <c r="H27" s="125"/>
      <c r="I27" s="125"/>
      <c r="J27" s="125"/>
      <c r="K27" s="206">
        <f>IF(J22-K22&lt;0,0,J22-K22)</f>
        <v>0</v>
      </c>
      <c r="L27" s="123" t="s">
        <v>35</v>
      </c>
      <c r="M27" s="125"/>
      <c r="N27" s="125"/>
      <c r="O27" s="207">
        <f>(K27/20000)*12</f>
        <v>0</v>
      </c>
      <c r="P27" s="125"/>
      <c r="Q27" s="125"/>
      <c r="R27" s="125"/>
      <c r="S27" s="106"/>
      <c r="T27" s="180" t="s">
        <v>15</v>
      </c>
      <c r="U27" s="196">
        <f>J33/I33</f>
        <v>1.5</v>
      </c>
      <c r="V27" s="135"/>
      <c r="W27" s="102"/>
      <c r="X27" s="17"/>
      <c r="Y27" s="17"/>
      <c r="Z27" s="55"/>
      <c r="AA27" s="243"/>
      <c r="AB27" s="3"/>
      <c r="AC27" s="3"/>
      <c r="AD27" s="3"/>
      <c r="AE27" s="250"/>
      <c r="AF27" s="245"/>
      <c r="AG27" s="246"/>
      <c r="AH27" s="3"/>
      <c r="AI27" s="3"/>
      <c r="AJ27" s="243"/>
      <c r="AK27" s="243"/>
      <c r="AL27" s="3"/>
      <c r="AM27" s="243"/>
      <c r="AN27" s="246"/>
      <c r="AO27" s="3"/>
      <c r="AP27" s="3"/>
      <c r="AQ27" s="3"/>
    </row>
    <row r="28" spans="1:43" ht="15.6" customHeight="1" x14ac:dyDescent="0.25">
      <c r="A28" s="3"/>
      <c r="B28" s="55"/>
      <c r="C28" s="102"/>
      <c r="D28" s="143"/>
      <c r="E28" s="183" t="s">
        <v>1</v>
      </c>
      <c r="F28" s="184">
        <v>3</v>
      </c>
      <c r="G28" s="106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06"/>
      <c r="T28" s="180" t="s">
        <v>16</v>
      </c>
      <c r="U28" s="197">
        <f>J33/(I33+H33)</f>
        <v>1.2</v>
      </c>
      <c r="V28" s="135"/>
      <c r="W28" s="102"/>
      <c r="X28" s="17"/>
      <c r="Y28" s="17"/>
      <c r="Z28" s="55"/>
      <c r="AA28" s="242"/>
      <c r="AB28" s="245"/>
      <c r="AC28" s="246"/>
      <c r="AD28" s="246"/>
      <c r="AE28" s="245"/>
      <c r="AF28" s="245"/>
      <c r="AG28" s="246"/>
      <c r="AH28" s="3"/>
      <c r="AI28" s="3"/>
      <c r="AJ28" s="246"/>
      <c r="AK28" s="246"/>
      <c r="AL28" s="246"/>
      <c r="AM28" s="246"/>
      <c r="AN28" s="246"/>
      <c r="AO28" s="3"/>
      <c r="AP28" s="3"/>
      <c r="AQ28" s="3"/>
    </row>
    <row r="29" spans="1:43" ht="15.6" customHeight="1" x14ac:dyDescent="0.25">
      <c r="A29" s="3"/>
      <c r="B29" s="55"/>
      <c r="C29" s="102"/>
      <c r="D29" s="143"/>
      <c r="E29" s="183" t="s">
        <v>9</v>
      </c>
      <c r="F29" s="184">
        <v>1000</v>
      </c>
      <c r="G29" s="10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06"/>
      <c r="T29" s="180" t="s">
        <v>17</v>
      </c>
      <c r="U29" s="197">
        <f>P33/Q33</f>
        <v>1.8</v>
      </c>
      <c r="V29" s="135"/>
      <c r="W29" s="102"/>
      <c r="X29" s="17"/>
      <c r="Y29" s="17"/>
      <c r="Z29" s="55"/>
      <c r="AA29" s="242"/>
      <c r="AB29" s="245"/>
      <c r="AC29" s="246"/>
      <c r="AD29" s="246"/>
      <c r="AE29" s="245"/>
      <c r="AF29" s="245"/>
      <c r="AG29" s="246"/>
      <c r="AH29" s="3"/>
      <c r="AI29" s="3"/>
      <c r="AJ29" s="3"/>
      <c r="AK29" s="243"/>
      <c r="AL29" s="246"/>
      <c r="AM29" s="3"/>
      <c r="AN29" s="243"/>
      <c r="AO29" s="3"/>
      <c r="AP29" s="3"/>
      <c r="AQ29" s="3"/>
    </row>
    <row r="30" spans="1:43" ht="15.6" customHeight="1" x14ac:dyDescent="0.25">
      <c r="A30" s="3"/>
      <c r="B30" s="55"/>
      <c r="C30" s="102"/>
      <c r="D30" s="143"/>
      <c r="E30" s="186" t="s">
        <v>28</v>
      </c>
      <c r="F30" s="187">
        <v>0.26369999999999999</v>
      </c>
      <c r="G30" s="108"/>
      <c r="H30" s="171" t="s">
        <v>6</v>
      </c>
      <c r="I30" s="172" t="s">
        <v>6</v>
      </c>
      <c r="J30" s="172" t="s">
        <v>6</v>
      </c>
      <c r="K30" s="172" t="s">
        <v>21</v>
      </c>
      <c r="L30" s="172" t="s">
        <v>23</v>
      </c>
      <c r="M30" s="172" t="s">
        <v>6</v>
      </c>
      <c r="N30" s="172" t="s">
        <v>6</v>
      </c>
      <c r="O30" s="172" t="s">
        <v>6</v>
      </c>
      <c r="P30" s="172" t="s">
        <v>7</v>
      </c>
      <c r="Q30" s="172" t="s">
        <v>7</v>
      </c>
      <c r="R30" s="173" t="s">
        <v>7</v>
      </c>
      <c r="S30" s="109"/>
      <c r="T30" s="181" t="s">
        <v>18</v>
      </c>
      <c r="U30" s="240">
        <f>O22/F29</f>
        <v>11.780799999999999</v>
      </c>
      <c r="V30" s="135"/>
      <c r="W30" s="102"/>
      <c r="X30" s="17"/>
      <c r="Y30" s="17"/>
      <c r="Z30" s="55"/>
      <c r="AA30" s="242"/>
      <c r="AB30" s="245"/>
      <c r="AC30" s="246"/>
      <c r="AD30" s="246"/>
      <c r="AE30" s="245"/>
      <c r="AF30" s="245"/>
      <c r="AG30" s="246"/>
      <c r="AH30" s="3"/>
      <c r="AI30" s="3"/>
      <c r="AJ30" s="3"/>
      <c r="AK30" s="246"/>
      <c r="AL30" s="246"/>
      <c r="AM30" s="246"/>
      <c r="AN30" s="246"/>
      <c r="AO30" s="3"/>
      <c r="AP30" s="3"/>
      <c r="AQ30" s="3"/>
    </row>
    <row r="31" spans="1:43" s="15" customFormat="1" ht="15.6" customHeight="1" x14ac:dyDescent="0.25">
      <c r="A31" s="14"/>
      <c r="B31" s="67"/>
      <c r="C31" s="117"/>
      <c r="D31" s="143"/>
      <c r="E31" s="123"/>
      <c r="F31" s="106"/>
      <c r="G31" s="111"/>
      <c r="H31" s="174" t="s">
        <v>2</v>
      </c>
      <c r="I31" s="175" t="s">
        <v>0</v>
      </c>
      <c r="J31" s="175" t="s">
        <v>1</v>
      </c>
      <c r="K31" s="175" t="s">
        <v>22</v>
      </c>
      <c r="L31" s="175" t="s">
        <v>22</v>
      </c>
      <c r="M31" s="175" t="s">
        <v>21</v>
      </c>
      <c r="N31" s="175" t="s">
        <v>23</v>
      </c>
      <c r="O31" s="175" t="s">
        <v>24</v>
      </c>
      <c r="P31" s="175" t="s">
        <v>21</v>
      </c>
      <c r="Q31" s="175" t="s">
        <v>25</v>
      </c>
      <c r="R31" s="176" t="s">
        <v>18</v>
      </c>
      <c r="S31" s="106"/>
      <c r="T31" s="111" t="s">
        <v>8</v>
      </c>
      <c r="U31" s="122">
        <f>F24*10</f>
        <v>20</v>
      </c>
      <c r="V31" s="135"/>
      <c r="W31" s="117"/>
      <c r="X31" s="33"/>
      <c r="Y31" s="33"/>
      <c r="Z31" s="67"/>
      <c r="AA31" s="243"/>
      <c r="AB31" s="14"/>
      <c r="AC31" s="14"/>
      <c r="AD31" s="14"/>
      <c r="AE31" s="250"/>
      <c r="AF31" s="250"/>
      <c r="AG31" s="14"/>
      <c r="AH31" s="14"/>
      <c r="AI31" s="14"/>
      <c r="AJ31" s="14"/>
      <c r="AK31" s="14"/>
      <c r="AL31" s="243"/>
      <c r="AM31" s="243"/>
      <c r="AN31" s="3"/>
      <c r="AO31" s="14"/>
      <c r="AP31" s="14"/>
      <c r="AQ31" s="14"/>
    </row>
    <row r="32" spans="1:43" s="15" customFormat="1" ht="15.6" customHeight="1" x14ac:dyDescent="0.25">
      <c r="A32" s="14"/>
      <c r="B32" s="67"/>
      <c r="C32" s="117"/>
      <c r="D32" s="143"/>
      <c r="E32" s="131" t="s">
        <v>29</v>
      </c>
      <c r="F32" s="205">
        <f>20000/Q33</f>
        <v>1000</v>
      </c>
      <c r="G32" s="108"/>
      <c r="H32" s="134"/>
      <c r="I32" s="106"/>
      <c r="J32" s="106"/>
      <c r="K32" s="106"/>
      <c r="L32" s="106"/>
      <c r="M32" s="106"/>
      <c r="N32" s="106"/>
      <c r="O32" s="106"/>
      <c r="P32" s="106"/>
      <c r="Q32" s="106"/>
      <c r="R32" s="135"/>
      <c r="S32" s="106"/>
      <c r="T32" s="131" t="s">
        <v>19</v>
      </c>
      <c r="U32" s="239">
        <f>O22/12</f>
        <v>981.73333333333323</v>
      </c>
      <c r="V32" s="135"/>
      <c r="W32" s="117"/>
      <c r="X32" s="6"/>
      <c r="Y32" s="5"/>
      <c r="Z32" s="67"/>
      <c r="AA32" s="242"/>
      <c r="AB32" s="14"/>
      <c r="AC32" s="14"/>
      <c r="AD32" s="14"/>
      <c r="AE32" s="250"/>
      <c r="AF32" s="250"/>
      <c r="AG32" s="253"/>
      <c r="AH32" s="14"/>
      <c r="AI32" s="14"/>
      <c r="AJ32" s="14"/>
      <c r="AK32" s="14"/>
      <c r="AL32" s="246"/>
      <c r="AM32" s="246"/>
      <c r="AN32" s="246"/>
      <c r="AO32" s="14"/>
      <c r="AP32" s="14"/>
      <c r="AQ32" s="14"/>
    </row>
    <row r="33" spans="1:43" s="15" customFormat="1" ht="15.6" customHeight="1" x14ac:dyDescent="0.25">
      <c r="A33" s="14"/>
      <c r="B33" s="67"/>
      <c r="C33" s="117"/>
      <c r="D33" s="143"/>
      <c r="E33" s="133" t="s">
        <v>30</v>
      </c>
      <c r="F33" s="233">
        <f>F32*R33</f>
        <v>16000</v>
      </c>
      <c r="G33" s="112"/>
      <c r="H33" s="199">
        <f>F26</f>
        <v>0.5</v>
      </c>
      <c r="I33" s="200">
        <f>F27</f>
        <v>2</v>
      </c>
      <c r="J33" s="200">
        <f>F28</f>
        <v>3</v>
      </c>
      <c r="K33" s="201">
        <f>F25</f>
        <v>0.6</v>
      </c>
      <c r="L33" s="201">
        <f>100%-K33</f>
        <v>0.4</v>
      </c>
      <c r="M33" s="200">
        <f>J33*K33</f>
        <v>1.7999999999999998</v>
      </c>
      <c r="N33" s="200">
        <f>(H33+I33)*L33</f>
        <v>1</v>
      </c>
      <c r="O33" s="202">
        <f>M33-N33</f>
        <v>0.79999999999999982</v>
      </c>
      <c r="P33" s="203">
        <f>M33*U31</f>
        <v>36</v>
      </c>
      <c r="Q33" s="203">
        <f>N33*U31</f>
        <v>20</v>
      </c>
      <c r="R33" s="204">
        <f>P33-Q33</f>
        <v>16</v>
      </c>
      <c r="S33" s="106"/>
      <c r="T33" s="133" t="s">
        <v>20</v>
      </c>
      <c r="U33" s="198">
        <f>U32/F22</f>
        <v>0.19634666666666664</v>
      </c>
      <c r="V33" s="135"/>
      <c r="W33" s="117"/>
      <c r="X33" s="17"/>
      <c r="Y33" s="17"/>
      <c r="Z33" s="67"/>
      <c r="AA33" s="242"/>
      <c r="AB33" s="14"/>
      <c r="AC33" s="14"/>
      <c r="AD33" s="14"/>
      <c r="AE33" s="250"/>
      <c r="AF33" s="250"/>
      <c r="AG33" s="14"/>
      <c r="AH33" s="14"/>
      <c r="AI33" s="14"/>
      <c r="AJ33" s="14"/>
      <c r="AK33" s="14"/>
      <c r="AL33" s="14"/>
      <c r="AM33" s="243"/>
      <c r="AN33" s="243"/>
      <c r="AO33" s="14"/>
      <c r="AP33" s="14"/>
      <c r="AQ33" s="14"/>
    </row>
    <row r="34" spans="1:43" ht="15.6" customHeight="1" x14ac:dyDescent="0.25">
      <c r="A34" s="3"/>
      <c r="B34" s="55"/>
      <c r="C34" s="102"/>
      <c r="D34" s="167"/>
      <c r="E34" s="151"/>
      <c r="F34" s="151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60">
        <f>F25</f>
        <v>0.6</v>
      </c>
      <c r="U34" s="161">
        <f>1-T34</f>
        <v>0.4</v>
      </c>
      <c r="V34" s="150"/>
      <c r="W34" s="102"/>
      <c r="X34" s="55"/>
      <c r="Y34" s="55"/>
      <c r="Z34" s="55"/>
      <c r="AA34" s="243"/>
      <c r="AB34" s="3"/>
      <c r="AC34" s="3"/>
      <c r="AD34" s="3"/>
      <c r="AE34" s="250"/>
      <c r="AF34" s="250"/>
      <c r="AG34" s="3"/>
      <c r="AH34" s="3"/>
      <c r="AI34" s="3"/>
      <c r="AJ34" s="3"/>
      <c r="AK34" s="3"/>
      <c r="AL34" s="3"/>
      <c r="AM34" s="246"/>
      <c r="AN34" s="246"/>
      <c r="AO34" s="3"/>
      <c r="AP34" s="3"/>
      <c r="AQ34" s="3"/>
    </row>
    <row r="35" spans="1:43" x14ac:dyDescent="0.25">
      <c r="A35" s="3"/>
      <c r="B35" s="55"/>
      <c r="C35" s="102"/>
      <c r="D35" s="102"/>
      <c r="E35" s="111"/>
      <c r="F35" s="111"/>
      <c r="G35" s="111"/>
      <c r="H35" s="111"/>
      <c r="I35" s="118"/>
      <c r="J35" s="118"/>
      <c r="K35" s="111"/>
      <c r="L35" s="111"/>
      <c r="M35" s="111"/>
      <c r="N35" s="111"/>
      <c r="O35" s="118"/>
      <c r="P35" s="118"/>
      <c r="Q35" s="111"/>
      <c r="R35" s="111"/>
      <c r="S35" s="119"/>
      <c r="T35" s="119"/>
      <c r="U35" s="110"/>
      <c r="V35" s="102"/>
      <c r="W35" s="102"/>
      <c r="X35" s="55"/>
      <c r="Y35" s="55"/>
      <c r="Z35" s="55"/>
      <c r="AA35" s="242"/>
      <c r="AB35" s="3"/>
      <c r="AC35" s="3"/>
      <c r="AD35" s="3"/>
      <c r="AE35" s="250"/>
      <c r="AF35" s="250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</row>
    <row r="36" spans="1:43" x14ac:dyDescent="0.25">
      <c r="A36" s="3"/>
      <c r="B36" s="55"/>
      <c r="C36" s="55"/>
      <c r="D36" s="55"/>
      <c r="E36" s="74"/>
      <c r="F36" s="74"/>
      <c r="G36" s="74"/>
      <c r="H36" s="74"/>
      <c r="I36" s="75"/>
      <c r="J36" s="75"/>
      <c r="K36" s="74"/>
      <c r="L36" s="74"/>
      <c r="M36" s="74"/>
      <c r="N36" s="75"/>
      <c r="O36" s="75"/>
      <c r="P36" s="74"/>
      <c r="Q36" s="74"/>
      <c r="R36" s="74"/>
      <c r="S36" s="76"/>
      <c r="T36" s="76"/>
      <c r="U36" s="77"/>
      <c r="V36" s="55"/>
      <c r="W36" s="55"/>
      <c r="X36" s="55"/>
      <c r="Y36" s="55"/>
      <c r="Z36" s="55"/>
      <c r="AA36" s="3"/>
      <c r="AB36" s="3"/>
      <c r="AC36" s="3"/>
      <c r="AD36" s="3"/>
      <c r="AE36" s="250"/>
      <c r="AF36" s="250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</row>
    <row r="37" spans="1:43" x14ac:dyDescent="0.25">
      <c r="A37" s="3"/>
      <c r="B37" s="55"/>
      <c r="C37" s="55"/>
      <c r="D37" s="55"/>
      <c r="E37" s="74"/>
      <c r="F37" s="74"/>
      <c r="G37" s="74"/>
      <c r="H37" s="74"/>
      <c r="I37" s="75"/>
      <c r="J37" s="75"/>
      <c r="K37" s="74"/>
      <c r="L37" s="74"/>
      <c r="M37" s="74"/>
      <c r="N37" s="75"/>
      <c r="O37" s="75"/>
      <c r="P37" s="74"/>
      <c r="Q37" s="74"/>
      <c r="R37" s="74"/>
      <c r="S37" s="76"/>
      <c r="T37" s="76"/>
      <c r="U37" s="77"/>
      <c r="V37" s="55"/>
      <c r="W37" s="55"/>
      <c r="X37" s="55"/>
      <c r="Y37" s="55"/>
      <c r="Z37" s="55"/>
      <c r="AA37" s="3"/>
      <c r="AB37" s="3"/>
      <c r="AC37" s="3"/>
      <c r="AD37" s="3"/>
      <c r="AE37" s="250"/>
      <c r="AF37" s="250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</row>
    <row r="38" spans="1:43" x14ac:dyDescent="0.25">
      <c r="A38" s="3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3"/>
      <c r="AB38" s="3"/>
      <c r="AC38" s="3"/>
      <c r="AD38" s="3"/>
      <c r="AE38" s="250"/>
      <c r="AF38" s="250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</row>
    <row r="39" spans="1:43" x14ac:dyDescent="0.25">
      <c r="A39" s="3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74"/>
      <c r="R39" s="74"/>
      <c r="S39" s="74"/>
      <c r="T39" s="74"/>
      <c r="U39" s="78"/>
      <c r="V39" s="55"/>
      <c r="W39" s="55"/>
      <c r="X39" s="55"/>
      <c r="Y39" s="55"/>
      <c r="Z39" s="55"/>
      <c r="AA39" s="3"/>
      <c r="AB39" s="3"/>
      <c r="AC39" s="3"/>
      <c r="AD39" s="3"/>
      <c r="AE39" s="250"/>
      <c r="AF39" s="250"/>
      <c r="AG39" s="3"/>
      <c r="AH39" s="246"/>
      <c r="AI39" s="246"/>
      <c r="AJ39" s="246"/>
      <c r="AK39" s="246"/>
      <c r="AL39" s="246"/>
      <c r="AM39" s="246"/>
      <c r="AN39" s="3"/>
      <c r="AO39" s="3"/>
      <c r="AP39" s="3"/>
      <c r="AQ39" s="3"/>
    </row>
    <row r="40" spans="1:43" x14ac:dyDescent="0.25">
      <c r="A40" s="3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169"/>
      <c r="Q40" s="168"/>
      <c r="R40" s="74"/>
      <c r="S40" s="74"/>
      <c r="T40" s="74"/>
      <c r="U40" s="78"/>
      <c r="V40" s="55"/>
      <c r="W40" s="55"/>
      <c r="X40" s="55"/>
      <c r="Y40" s="55"/>
      <c r="Z40" s="55"/>
      <c r="AA40" s="3"/>
      <c r="AB40" s="3"/>
      <c r="AC40" s="3"/>
      <c r="AD40" s="3"/>
      <c r="AE40" s="250"/>
      <c r="AF40" s="250"/>
      <c r="AG40" s="3"/>
      <c r="AH40" s="242"/>
      <c r="AI40" s="242"/>
      <c r="AJ40" s="242"/>
      <c r="AK40" s="242"/>
      <c r="AL40" s="242"/>
      <c r="AM40" s="242"/>
      <c r="AN40" s="3"/>
      <c r="AO40" s="3"/>
      <c r="AP40" s="3"/>
      <c r="AQ40" s="3"/>
    </row>
    <row r="41" spans="1:43" x14ac:dyDescent="0.25">
      <c r="B41" s="58"/>
      <c r="C41" s="58"/>
      <c r="D41" s="58"/>
      <c r="E41" s="58"/>
      <c r="F41" s="58"/>
      <c r="G41" s="58"/>
      <c r="H41" s="58"/>
      <c r="I41" s="58"/>
      <c r="J41" s="58"/>
      <c r="M41" s="58"/>
      <c r="N41" s="58"/>
      <c r="O41" s="58"/>
      <c r="P41" s="170"/>
      <c r="Q41" s="97"/>
      <c r="R41" s="58"/>
      <c r="S41" s="58"/>
      <c r="T41" s="58"/>
      <c r="U41" s="58"/>
      <c r="V41" s="58"/>
      <c r="W41" s="58"/>
      <c r="X41" s="58"/>
      <c r="Y41" s="58"/>
      <c r="Z41" s="55"/>
      <c r="AA41" s="243"/>
      <c r="AB41" s="244"/>
      <c r="AC41" s="244"/>
      <c r="AD41" s="244"/>
      <c r="AE41" s="244"/>
      <c r="AF41" s="244"/>
      <c r="AG41" s="244"/>
      <c r="AH41" s="244"/>
      <c r="AI41" s="244"/>
      <c r="AJ41" s="244"/>
      <c r="AK41" s="244"/>
      <c r="AL41" s="244"/>
      <c r="AM41" s="244"/>
      <c r="AN41" s="251"/>
      <c r="AO41" s="3"/>
      <c r="AP41" s="3"/>
      <c r="AQ41" s="3"/>
    </row>
    <row r="42" spans="1:43" x14ac:dyDescent="0.25">
      <c r="B42" s="58"/>
      <c r="C42" s="58"/>
      <c r="D42" s="58"/>
      <c r="E42" s="58"/>
      <c r="F42" s="58"/>
      <c r="G42" s="58"/>
      <c r="S42" s="58"/>
      <c r="T42" s="58"/>
      <c r="U42" s="58"/>
      <c r="V42" s="58"/>
      <c r="W42" s="58"/>
      <c r="X42" s="58"/>
      <c r="Y42" s="58"/>
      <c r="Z42" s="3"/>
      <c r="AA42" s="243"/>
      <c r="AB42" s="243"/>
      <c r="AC42" s="243"/>
      <c r="AD42" s="243"/>
      <c r="AE42" s="252"/>
      <c r="AF42" s="252"/>
      <c r="AG42" s="3"/>
      <c r="AH42" s="243"/>
      <c r="AI42" s="243"/>
      <c r="AJ42" s="3"/>
      <c r="AK42" s="3"/>
      <c r="AL42" s="3"/>
      <c r="AM42" s="3"/>
      <c r="AN42" s="3"/>
      <c r="AO42" s="3"/>
      <c r="AP42" s="3"/>
      <c r="AQ42" s="3"/>
    </row>
    <row r="43" spans="1:43" x14ac:dyDescent="0.25">
      <c r="Z43" s="3"/>
      <c r="AA43" s="242"/>
      <c r="AB43" s="245"/>
      <c r="AC43" s="246"/>
      <c r="AD43" s="246"/>
      <c r="AE43" s="245"/>
      <c r="AF43" s="245"/>
      <c r="AG43" s="254"/>
      <c r="AH43" s="246"/>
      <c r="AI43" s="242"/>
      <c r="AJ43" s="3"/>
      <c r="AK43" s="3"/>
      <c r="AL43" s="3"/>
      <c r="AM43" s="3"/>
      <c r="AN43" s="246"/>
      <c r="AO43" s="3"/>
      <c r="AP43" s="3"/>
      <c r="AQ43" s="3"/>
    </row>
    <row r="44" spans="1:43" x14ac:dyDescent="0.25">
      <c r="Z44" s="3"/>
      <c r="AA44" s="243"/>
      <c r="AB44" s="243"/>
      <c r="AC44" s="243"/>
      <c r="AD44" s="246"/>
      <c r="AE44" s="245"/>
      <c r="AF44" s="252"/>
      <c r="AG44" s="254"/>
      <c r="AH44" s="243"/>
      <c r="AI44" s="243"/>
      <c r="AJ44" s="3"/>
      <c r="AK44" s="3"/>
      <c r="AL44" s="3"/>
      <c r="AM44" s="3"/>
      <c r="AN44" s="243"/>
      <c r="AO44" s="3"/>
      <c r="AP44" s="3"/>
      <c r="AQ44" s="3"/>
    </row>
    <row r="45" spans="1:43" x14ac:dyDescent="0.25">
      <c r="Z45" s="3"/>
      <c r="AA45" s="242"/>
      <c r="AB45" s="245"/>
      <c r="AC45" s="246"/>
      <c r="AD45" s="246"/>
      <c r="AE45" s="245"/>
      <c r="AF45" s="245"/>
      <c r="AG45" s="254"/>
      <c r="AH45" s="246"/>
      <c r="AI45" s="246"/>
      <c r="AJ45" s="3"/>
      <c r="AK45" s="3"/>
      <c r="AL45" s="3"/>
      <c r="AM45" s="3"/>
      <c r="AN45" s="246"/>
      <c r="AO45" s="3"/>
      <c r="AP45" s="3"/>
      <c r="AQ45" s="3"/>
    </row>
    <row r="46" spans="1:43" x14ac:dyDescent="0.25">
      <c r="Z46" s="3"/>
      <c r="AA46" s="243"/>
      <c r="AB46" s="243"/>
      <c r="AC46" s="243"/>
      <c r="AD46" s="246"/>
      <c r="AE46" s="245"/>
      <c r="AF46" s="245"/>
      <c r="AG46" s="254"/>
      <c r="AH46" s="243"/>
      <c r="AI46" s="243"/>
      <c r="AJ46" s="3"/>
      <c r="AK46" s="3"/>
      <c r="AL46" s="3"/>
      <c r="AM46" s="3"/>
      <c r="AN46" s="243"/>
      <c r="AO46" s="3"/>
      <c r="AP46" s="3"/>
      <c r="AQ46" s="3"/>
    </row>
    <row r="47" spans="1:43" x14ac:dyDescent="0.25">
      <c r="Z47" s="3"/>
      <c r="AA47" s="242"/>
      <c r="AB47" s="245"/>
      <c r="AC47" s="246"/>
      <c r="AD47" s="246"/>
      <c r="AE47" s="245"/>
      <c r="AF47" s="245"/>
      <c r="AG47" s="254"/>
      <c r="AH47" s="246"/>
      <c r="AI47" s="246"/>
      <c r="AJ47" s="246"/>
      <c r="AK47" s="3"/>
      <c r="AL47" s="3"/>
      <c r="AM47" s="3"/>
      <c r="AN47" s="246"/>
      <c r="AO47" s="3"/>
      <c r="AP47" s="3"/>
      <c r="AQ47" s="3"/>
    </row>
    <row r="48" spans="1:43" x14ac:dyDescent="0.25">
      <c r="Z48" s="3"/>
      <c r="AA48" s="243"/>
      <c r="AB48" s="243"/>
      <c r="AC48" s="243"/>
      <c r="AD48" s="246"/>
      <c r="AE48" s="245"/>
      <c r="AF48" s="245"/>
      <c r="AG48" s="254"/>
      <c r="AH48" s="243"/>
      <c r="AI48" s="243"/>
      <c r="AJ48" s="243"/>
      <c r="AK48" s="3"/>
      <c r="AL48" s="3"/>
      <c r="AM48" s="3"/>
      <c r="AN48" s="243"/>
      <c r="AO48" s="3"/>
      <c r="AP48" s="3"/>
      <c r="AQ48" s="3"/>
    </row>
    <row r="49" spans="26:43" x14ac:dyDescent="0.25">
      <c r="Z49" s="3"/>
      <c r="AA49" s="242"/>
      <c r="AB49" s="245"/>
      <c r="AC49" s="246"/>
      <c r="AD49" s="246"/>
      <c r="AE49" s="245"/>
      <c r="AF49" s="245"/>
      <c r="AG49" s="254"/>
      <c r="AH49" s="246"/>
      <c r="AI49" s="246"/>
      <c r="AJ49" s="246"/>
      <c r="AK49" s="246"/>
      <c r="AL49" s="3"/>
      <c r="AM49" s="3"/>
      <c r="AN49" s="246"/>
      <c r="AO49" s="3"/>
      <c r="AP49" s="3"/>
      <c r="AQ49" s="3"/>
    </row>
    <row r="50" spans="26:43" x14ac:dyDescent="0.25">
      <c r="Z50" s="3"/>
      <c r="AA50" s="242"/>
      <c r="AB50" s="3"/>
      <c r="AC50" s="3"/>
      <c r="AD50" s="246"/>
      <c r="AE50" s="245"/>
      <c r="AF50" s="245"/>
      <c r="AG50" s="245"/>
      <c r="AH50" s="3"/>
      <c r="AI50" s="243"/>
      <c r="AJ50" s="243"/>
      <c r="AK50" s="243"/>
      <c r="AL50" s="3"/>
      <c r="AM50" s="3"/>
      <c r="AN50" s="3"/>
      <c r="AO50" s="3"/>
      <c r="AP50" s="3"/>
      <c r="AQ50" s="3"/>
    </row>
    <row r="51" spans="26:43" x14ac:dyDescent="0.25">
      <c r="Z51" s="3"/>
      <c r="AA51" s="242"/>
      <c r="AB51" s="245"/>
      <c r="AC51" s="246"/>
      <c r="AD51" s="246"/>
      <c r="AE51" s="245"/>
      <c r="AF51" s="245"/>
      <c r="AG51" s="255"/>
      <c r="AH51" s="246"/>
      <c r="AI51" s="246"/>
      <c r="AJ51" s="246"/>
      <c r="AK51" s="246"/>
      <c r="AL51" s="246"/>
      <c r="AM51" s="3"/>
      <c r="AN51" s="246"/>
      <c r="AO51" s="3"/>
      <c r="AP51" s="3"/>
      <c r="AQ51" s="3"/>
    </row>
    <row r="52" spans="26:43" x14ac:dyDescent="0.25">
      <c r="Z52" s="3"/>
      <c r="AA52" s="242"/>
      <c r="AB52" s="3"/>
      <c r="AC52" s="3"/>
      <c r="AD52" s="246"/>
      <c r="AE52" s="245"/>
      <c r="AF52" s="245"/>
      <c r="AG52" s="245"/>
      <c r="AH52" s="243"/>
      <c r="AI52" s="3"/>
      <c r="AJ52" s="243"/>
      <c r="AK52" s="243"/>
      <c r="AL52" s="243"/>
      <c r="AM52" s="3"/>
      <c r="AN52" s="243"/>
      <c r="AO52" s="3"/>
      <c r="AP52" s="3"/>
      <c r="AQ52" s="3"/>
    </row>
    <row r="53" spans="26:43" x14ac:dyDescent="0.25">
      <c r="Z53" s="3"/>
      <c r="AA53" s="242"/>
      <c r="AB53" s="245"/>
      <c r="AC53" s="246"/>
      <c r="AD53" s="246"/>
      <c r="AE53" s="245"/>
      <c r="AF53" s="245"/>
      <c r="AG53" s="255"/>
      <c r="AH53" s="246"/>
      <c r="AI53" s="246"/>
      <c r="AJ53" s="246"/>
      <c r="AK53" s="246"/>
      <c r="AL53" s="246"/>
      <c r="AM53" s="246"/>
      <c r="AN53" s="246"/>
      <c r="AO53" s="3"/>
      <c r="AP53" s="3"/>
      <c r="AQ53" s="3"/>
    </row>
    <row r="54" spans="26:43" x14ac:dyDescent="0.25">
      <c r="Z54" s="3"/>
      <c r="AA54" s="242"/>
      <c r="AB54" s="3"/>
      <c r="AC54" s="3"/>
      <c r="AD54" s="246"/>
      <c r="AE54" s="245"/>
      <c r="AF54" s="245"/>
      <c r="AG54" s="255"/>
      <c r="AH54" s="243"/>
      <c r="AI54" s="243"/>
      <c r="AJ54" s="3"/>
      <c r="AK54" s="243"/>
      <c r="AL54" s="243"/>
      <c r="AM54" s="243"/>
      <c r="AN54" s="3"/>
      <c r="AO54" s="3"/>
      <c r="AP54" s="3"/>
      <c r="AQ54" s="3"/>
    </row>
    <row r="55" spans="26:43" x14ac:dyDescent="0.25">
      <c r="Z55" s="3"/>
      <c r="AA55" s="242"/>
      <c r="AB55" s="245"/>
      <c r="AC55" s="246"/>
      <c r="AD55" s="246"/>
      <c r="AE55" s="245"/>
      <c r="AF55" s="245"/>
      <c r="AG55" s="255"/>
      <c r="AH55" s="246"/>
      <c r="AI55" s="246"/>
      <c r="AJ55" s="246"/>
      <c r="AK55" s="246"/>
      <c r="AL55" s="246"/>
      <c r="AM55" s="246"/>
      <c r="AN55" s="246"/>
      <c r="AO55" s="3"/>
      <c r="AP55" s="3"/>
      <c r="AQ55" s="3"/>
    </row>
    <row r="56" spans="26:43" x14ac:dyDescent="0.25">
      <c r="Z56" s="55"/>
      <c r="AA56" s="242"/>
      <c r="AB56" s="3"/>
      <c r="AC56" s="3"/>
      <c r="AD56" s="246"/>
      <c r="AE56" s="245"/>
      <c r="AF56" s="245"/>
      <c r="AG56" s="255"/>
      <c r="AH56" s="243"/>
      <c r="AI56" s="243"/>
      <c r="AJ56" s="243"/>
      <c r="AK56" s="3"/>
      <c r="AL56" s="243"/>
      <c r="AM56" s="243"/>
      <c r="AN56" s="246"/>
      <c r="AO56" s="3"/>
      <c r="AP56" s="3"/>
      <c r="AQ56" s="3"/>
    </row>
    <row r="57" spans="26:43" x14ac:dyDescent="0.25">
      <c r="Z57" s="55"/>
      <c r="AA57" s="242"/>
      <c r="AB57" s="245"/>
      <c r="AC57" s="246"/>
      <c r="AD57" s="246"/>
      <c r="AE57" s="245"/>
      <c r="AF57" s="245"/>
      <c r="AG57" s="255"/>
      <c r="AH57" s="246"/>
      <c r="AI57" s="246"/>
      <c r="AJ57" s="246"/>
      <c r="AK57" s="246"/>
      <c r="AL57" s="246"/>
      <c r="AM57" s="246"/>
      <c r="AN57" s="246"/>
      <c r="AO57" s="3"/>
      <c r="AP57" s="3"/>
      <c r="AQ57" s="3"/>
    </row>
    <row r="58" spans="26:43" x14ac:dyDescent="0.25">
      <c r="Z58" s="55"/>
      <c r="AA58" s="243"/>
      <c r="AB58" s="3"/>
      <c r="AC58" s="3"/>
      <c r="AD58" s="246"/>
      <c r="AE58" s="245"/>
      <c r="AF58" s="245"/>
      <c r="AG58" s="255"/>
      <c r="AH58" s="3"/>
      <c r="AI58" s="3"/>
      <c r="AJ58" s="243"/>
      <c r="AK58" s="243"/>
      <c r="AL58" s="3"/>
      <c r="AM58" s="243"/>
      <c r="AN58" s="246"/>
      <c r="AO58" s="3"/>
      <c r="AP58" s="3"/>
      <c r="AQ58" s="3"/>
    </row>
    <row r="59" spans="26:43" x14ac:dyDescent="0.25">
      <c r="Z59" s="55"/>
      <c r="AA59" s="242"/>
      <c r="AB59" s="245"/>
      <c r="AC59" s="246"/>
      <c r="AD59" s="246"/>
      <c r="AE59" s="245"/>
      <c r="AF59" s="245"/>
      <c r="AG59" s="255"/>
      <c r="AH59" s="3"/>
      <c r="AI59" s="3"/>
      <c r="AJ59" s="246"/>
      <c r="AK59" s="246"/>
      <c r="AL59" s="246"/>
      <c r="AM59" s="246"/>
      <c r="AN59" s="246"/>
      <c r="AO59" s="3"/>
      <c r="AP59" s="3"/>
      <c r="AQ59" s="3"/>
    </row>
    <row r="60" spans="26:43" x14ac:dyDescent="0.25">
      <c r="Z60" s="55"/>
      <c r="AA60" s="242"/>
      <c r="AB60" s="245"/>
      <c r="AC60" s="246"/>
      <c r="AD60" s="246"/>
      <c r="AE60" s="245"/>
      <c r="AF60" s="245"/>
      <c r="AG60" s="255"/>
      <c r="AH60" s="3"/>
      <c r="AI60" s="3"/>
      <c r="AJ60" s="3"/>
      <c r="AK60" s="243"/>
      <c r="AL60" s="246"/>
      <c r="AM60" s="3"/>
      <c r="AN60" s="243"/>
      <c r="AO60" s="3"/>
      <c r="AP60" s="3"/>
      <c r="AQ60" s="3"/>
    </row>
    <row r="61" spans="26:43" x14ac:dyDescent="0.25">
      <c r="Z61" s="55"/>
      <c r="AA61" s="242"/>
      <c r="AB61" s="245"/>
      <c r="AC61" s="246"/>
      <c r="AD61" s="246"/>
      <c r="AE61" s="245"/>
      <c r="AF61" s="245"/>
      <c r="AG61" s="255"/>
      <c r="AH61" s="3"/>
      <c r="AI61" s="3"/>
      <c r="AJ61" s="3"/>
      <c r="AK61" s="246"/>
      <c r="AL61" s="246"/>
      <c r="AM61" s="246"/>
      <c r="AN61" s="246"/>
      <c r="AO61" s="3"/>
      <c r="AP61" s="3"/>
      <c r="AQ61" s="3"/>
    </row>
    <row r="62" spans="26:43" x14ac:dyDescent="0.25">
      <c r="Z62" s="67"/>
      <c r="AA62" s="243"/>
      <c r="AB62" s="14"/>
      <c r="AC62" s="14"/>
      <c r="AD62" s="14"/>
      <c r="AE62" s="250"/>
      <c r="AF62" s="250"/>
      <c r="AG62" s="245"/>
      <c r="AH62" s="14"/>
      <c r="AI62" s="14"/>
      <c r="AJ62" s="14"/>
      <c r="AK62" s="14"/>
      <c r="AL62" s="243"/>
      <c r="AM62" s="243"/>
      <c r="AN62" s="3"/>
      <c r="AO62" s="14"/>
      <c r="AP62" s="3"/>
      <c r="AQ62" s="3"/>
    </row>
    <row r="63" spans="26:43" x14ac:dyDescent="0.25">
      <c r="Z63" s="67"/>
      <c r="AA63" s="242"/>
      <c r="AB63" s="14"/>
      <c r="AC63" s="14"/>
      <c r="AD63" s="14"/>
      <c r="AE63" s="245"/>
      <c r="AF63" s="245"/>
      <c r="AG63" s="254"/>
      <c r="AH63" s="14"/>
      <c r="AI63" s="14"/>
      <c r="AJ63" s="14"/>
      <c r="AK63" s="14"/>
      <c r="AL63" s="246"/>
      <c r="AM63" s="246"/>
      <c r="AN63" s="246"/>
      <c r="AO63" s="14"/>
      <c r="AP63" s="3"/>
      <c r="AQ63" s="3"/>
    </row>
    <row r="64" spans="26:43" x14ac:dyDescent="0.25">
      <c r="Z64" s="67"/>
      <c r="AA64" s="242"/>
      <c r="AB64" s="14"/>
      <c r="AC64" s="14"/>
      <c r="AD64" s="14"/>
      <c r="AE64" s="250"/>
      <c r="AF64" s="250"/>
      <c r="AG64" s="14"/>
      <c r="AH64" s="14"/>
      <c r="AI64" s="14"/>
      <c r="AJ64" s="14"/>
      <c r="AK64" s="14"/>
      <c r="AL64" s="14"/>
      <c r="AM64" s="243"/>
      <c r="AN64" s="243"/>
      <c r="AO64" s="14"/>
      <c r="AP64" s="3"/>
      <c r="AQ64" s="3"/>
    </row>
    <row r="65" spans="24:43" x14ac:dyDescent="0.25">
      <c r="Z65" s="55"/>
      <c r="AA65" s="243"/>
      <c r="AB65" s="3"/>
      <c r="AC65" s="3"/>
      <c r="AD65" s="3"/>
      <c r="AE65" s="250"/>
      <c r="AF65" s="250"/>
      <c r="AG65" s="3"/>
      <c r="AH65" s="3"/>
      <c r="AI65" s="3"/>
      <c r="AJ65" s="3"/>
      <c r="AK65" s="3"/>
      <c r="AL65" s="3"/>
      <c r="AM65" s="246"/>
      <c r="AN65" s="246"/>
      <c r="AO65" s="3"/>
      <c r="AP65" s="3"/>
      <c r="AQ65" s="3"/>
    </row>
    <row r="66" spans="24:43" x14ac:dyDescent="0.25">
      <c r="Z66" s="55"/>
      <c r="AA66" s="242"/>
      <c r="AB66" s="3"/>
      <c r="AC66" s="3"/>
      <c r="AD66" s="3"/>
      <c r="AE66" s="250"/>
      <c r="AF66" s="250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</row>
    <row r="67" spans="24:43" x14ac:dyDescent="0.25">
      <c r="Z67" s="3"/>
      <c r="AA67" s="3"/>
      <c r="AB67" s="3"/>
      <c r="AC67" s="3"/>
      <c r="AD67" s="3"/>
      <c r="AE67" s="250"/>
      <c r="AF67" s="250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</row>
    <row r="68" spans="24:43" x14ac:dyDescent="0.25">
      <c r="Z68" s="3"/>
      <c r="AA68" s="3"/>
      <c r="AB68" s="3"/>
      <c r="AC68" s="3"/>
      <c r="AD68" s="3"/>
      <c r="AE68" s="250"/>
      <c r="AF68" s="250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</row>
    <row r="69" spans="24:43" x14ac:dyDescent="0.25">
      <c r="Z69" s="3"/>
      <c r="AA69" s="3"/>
      <c r="AB69" s="3"/>
      <c r="AC69" s="3"/>
      <c r="AD69" s="3"/>
      <c r="AE69" s="250"/>
      <c r="AF69" s="250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</row>
    <row r="70" spans="24:43" x14ac:dyDescent="0.25">
      <c r="Z70" s="3"/>
      <c r="AA70" s="3"/>
      <c r="AB70" s="3"/>
      <c r="AC70" s="3"/>
      <c r="AD70" s="3"/>
      <c r="AE70" s="250"/>
      <c r="AF70" s="250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</row>
    <row r="71" spans="24:43" x14ac:dyDescent="0.25">
      <c r="Z71" s="3"/>
      <c r="AA71" s="3"/>
      <c r="AB71" s="3"/>
      <c r="AC71" s="3"/>
      <c r="AD71" s="3"/>
      <c r="AE71" s="250"/>
      <c r="AF71" s="250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</row>
    <row r="72" spans="24:43" x14ac:dyDescent="0.25">
      <c r="X72" s="101"/>
      <c r="Z72" s="3"/>
      <c r="AA72" s="3"/>
      <c r="AB72" s="3"/>
      <c r="AC72" s="3"/>
      <c r="AD72" s="3"/>
      <c r="AE72" s="250"/>
      <c r="AF72" s="250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</row>
    <row r="73" spans="24:43" x14ac:dyDescent="0.25">
      <c r="Z73" s="3"/>
      <c r="AA73" s="3"/>
      <c r="AB73" s="3"/>
      <c r="AC73" s="3"/>
      <c r="AD73" s="3"/>
      <c r="AE73" s="250"/>
      <c r="AF73" s="250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</row>
    <row r="74" spans="24:43" x14ac:dyDescent="0.25">
      <c r="X74" s="100"/>
    </row>
    <row r="76" spans="24:43" x14ac:dyDescent="0.25">
      <c r="X76" s="100"/>
    </row>
    <row r="78" spans="24:43" x14ac:dyDescent="0.25">
      <c r="X78" s="100"/>
    </row>
    <row r="80" spans="24:43" x14ac:dyDescent="0.25">
      <c r="X80" s="100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"/>
  <sheetViews>
    <sheetView tabSelected="1" zoomScale="112" zoomScaleNormal="112" workbookViewId="0">
      <selection activeCell="B17" sqref="B17"/>
    </sheetView>
  </sheetViews>
  <sheetFormatPr baseColWidth="10" defaultRowHeight="15" x14ac:dyDescent="0.25"/>
  <cols>
    <col min="3" max="3" width="6.7109375" customWidth="1"/>
    <col min="4" max="4" width="2.5703125" customWidth="1"/>
    <col min="5" max="5" width="13.140625" customWidth="1"/>
    <col min="6" max="6" width="9.28515625" customWidth="1"/>
    <col min="7" max="7" width="4.5703125" customWidth="1"/>
    <col min="8" max="10" width="11.42578125" customWidth="1"/>
    <col min="12" max="18" width="11.42578125" customWidth="1"/>
    <col min="19" max="19" width="3.5703125" customWidth="1"/>
    <col min="20" max="20" width="15" customWidth="1"/>
    <col min="21" max="21" width="10.28515625" customWidth="1"/>
    <col min="22" max="22" width="2.140625" customWidth="1"/>
    <col min="23" max="23" width="7.7109375" customWidth="1"/>
    <col min="27" max="27" width="6.28515625" customWidth="1"/>
    <col min="28" max="28" width="9.85546875" customWidth="1"/>
    <col min="29" max="29" width="10.140625" customWidth="1"/>
    <col min="30" max="30" width="10.85546875" customWidth="1"/>
    <col min="31" max="31" width="11.85546875" customWidth="1"/>
    <col min="32" max="32" width="13.140625" customWidth="1"/>
    <col min="33" max="33" width="8.7109375" customWidth="1"/>
    <col min="34" max="34" width="13.42578125" customWidth="1"/>
    <col min="35" max="35" width="14.5703125" customWidth="1"/>
    <col min="36" max="36" width="13.42578125" customWidth="1"/>
  </cols>
  <sheetData>
    <row r="1" spans="1:33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9"/>
      <c r="N1" s="1"/>
      <c r="O1" s="1"/>
      <c r="P1" s="2"/>
      <c r="Q1" s="3"/>
      <c r="R1" s="3"/>
      <c r="S1" s="3"/>
      <c r="T1" s="3"/>
      <c r="U1" s="3"/>
      <c r="V1" s="3"/>
      <c r="W1" s="3"/>
      <c r="X1" s="3"/>
      <c r="Y1" s="3"/>
    </row>
    <row r="2" spans="1:33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33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1"/>
      <c r="O3" s="1"/>
      <c r="P3" s="3"/>
      <c r="Q3" s="1"/>
      <c r="R3" s="1"/>
      <c r="S3" s="1"/>
      <c r="T3" s="1"/>
      <c r="U3" s="10"/>
      <c r="V3" s="3"/>
      <c r="X3" s="3"/>
      <c r="Y3" s="3"/>
    </row>
    <row r="4" spans="1:33" ht="8.25" customHeight="1" x14ac:dyDescent="0.25">
      <c r="A4" s="3"/>
      <c r="B4" s="3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74"/>
      <c r="O4" s="75"/>
      <c r="P4" s="55"/>
      <c r="Q4" s="74"/>
      <c r="R4" s="74"/>
      <c r="S4" s="74"/>
      <c r="T4" s="74"/>
      <c r="U4" s="78"/>
      <c r="V4" s="55"/>
      <c r="W4" s="55"/>
      <c r="X4" s="55"/>
      <c r="Y4" s="3"/>
    </row>
    <row r="5" spans="1:33" ht="15.75" thickBot="1" x14ac:dyDescent="0.3">
      <c r="A5" s="3"/>
      <c r="B5" s="3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74"/>
      <c r="O5" s="74"/>
      <c r="P5" s="55"/>
      <c r="Q5" s="74"/>
      <c r="R5" s="74"/>
      <c r="S5" s="74"/>
      <c r="T5" s="74"/>
      <c r="U5" s="78"/>
      <c r="V5" s="55"/>
      <c r="W5" s="55"/>
      <c r="X5" s="55"/>
      <c r="Y5" s="3"/>
    </row>
    <row r="6" spans="1:33" ht="15.6" customHeight="1" thickBot="1" x14ac:dyDescent="0.3">
      <c r="A6" s="3"/>
      <c r="B6" s="3"/>
      <c r="C6" s="55"/>
      <c r="D6" s="59"/>
      <c r="E6" s="60"/>
      <c r="F6" s="60"/>
      <c r="G6" s="60"/>
      <c r="H6" s="60"/>
      <c r="I6" s="61"/>
      <c r="J6" s="61"/>
      <c r="K6" s="60"/>
      <c r="L6" s="60"/>
      <c r="M6" s="60"/>
      <c r="N6" s="61"/>
      <c r="O6" s="61"/>
      <c r="P6" s="60"/>
      <c r="Q6" s="61"/>
      <c r="R6" s="61"/>
      <c r="S6" s="61"/>
      <c r="T6" s="61"/>
      <c r="U6" s="62"/>
      <c r="V6" s="63"/>
      <c r="W6" s="55"/>
      <c r="X6" s="55"/>
      <c r="Y6" s="3"/>
    </row>
    <row r="7" spans="1:33" ht="15.6" customHeight="1" x14ac:dyDescent="0.25">
      <c r="A7" s="3"/>
      <c r="B7" s="3"/>
      <c r="C7" s="55"/>
      <c r="D7" s="64"/>
      <c r="E7" s="256" t="s">
        <v>11</v>
      </c>
      <c r="F7" s="257">
        <v>5000</v>
      </c>
      <c r="G7" s="17"/>
      <c r="H7" s="45" t="s">
        <v>6</v>
      </c>
      <c r="I7" s="46" t="s">
        <v>6</v>
      </c>
      <c r="J7" s="46" t="s">
        <v>6</v>
      </c>
      <c r="K7" s="46" t="s">
        <v>21</v>
      </c>
      <c r="L7" s="46" t="s">
        <v>23</v>
      </c>
      <c r="M7" s="46" t="s">
        <v>6</v>
      </c>
      <c r="N7" s="46" t="s">
        <v>6</v>
      </c>
      <c r="O7" s="46" t="s">
        <v>6</v>
      </c>
      <c r="P7" s="46" t="s">
        <v>7</v>
      </c>
      <c r="Q7" s="46" t="s">
        <v>7</v>
      </c>
      <c r="R7" s="47" t="s">
        <v>7</v>
      </c>
      <c r="S7" s="17"/>
      <c r="T7" s="50" t="s">
        <v>11</v>
      </c>
      <c r="U7" s="213">
        <f>F9*100000</f>
        <v>150000</v>
      </c>
      <c r="V7" s="65"/>
      <c r="W7" s="79"/>
      <c r="X7" s="55"/>
      <c r="Y7" s="3"/>
    </row>
    <row r="8" spans="1:33" ht="15.6" customHeight="1" x14ac:dyDescent="0.25">
      <c r="A8" s="3"/>
      <c r="B8" s="3"/>
      <c r="C8" s="55"/>
      <c r="D8" s="64"/>
      <c r="E8" s="258" t="s">
        <v>26</v>
      </c>
      <c r="F8" s="259">
        <v>30</v>
      </c>
      <c r="G8" s="17"/>
      <c r="H8" s="48" t="s">
        <v>2</v>
      </c>
      <c r="I8" s="49" t="s">
        <v>0</v>
      </c>
      <c r="J8" s="49" t="s">
        <v>1</v>
      </c>
      <c r="K8" s="49" t="s">
        <v>22</v>
      </c>
      <c r="L8" s="49" t="s">
        <v>22</v>
      </c>
      <c r="M8" s="49" t="s">
        <v>21</v>
      </c>
      <c r="N8" s="49" t="s">
        <v>23</v>
      </c>
      <c r="O8" s="49" t="s">
        <v>24</v>
      </c>
      <c r="P8" s="49" t="s">
        <v>21</v>
      </c>
      <c r="Q8" s="49" t="s">
        <v>25</v>
      </c>
      <c r="R8" s="263" t="s">
        <v>18</v>
      </c>
      <c r="S8" s="17"/>
      <c r="T8" s="51" t="s">
        <v>4</v>
      </c>
      <c r="U8" s="214">
        <f>U7/F8</f>
        <v>5000</v>
      </c>
      <c r="V8" s="65"/>
      <c r="W8" s="79"/>
      <c r="X8" s="55"/>
      <c r="Y8" s="3"/>
      <c r="AB8" s="99"/>
      <c r="AC8" s="99"/>
      <c r="AD8" s="99"/>
      <c r="AE8" s="99"/>
      <c r="AF8" s="99"/>
      <c r="AG8" s="99"/>
    </row>
    <row r="9" spans="1:33" ht="15.6" customHeight="1" x14ac:dyDescent="0.25">
      <c r="A9" s="3"/>
      <c r="B9" s="3"/>
      <c r="C9" s="55"/>
      <c r="D9" s="64"/>
      <c r="E9" s="258" t="s">
        <v>5</v>
      </c>
      <c r="F9" s="259">
        <v>1.5</v>
      </c>
      <c r="G9" s="17"/>
      <c r="H9" s="64"/>
      <c r="I9" s="17"/>
      <c r="J9" s="17"/>
      <c r="K9" s="17"/>
      <c r="L9" s="17"/>
      <c r="M9" s="17"/>
      <c r="N9" s="17"/>
      <c r="O9" s="17"/>
      <c r="P9" s="17"/>
      <c r="Q9" s="17"/>
      <c r="R9" s="65"/>
      <c r="S9" s="17"/>
      <c r="T9" s="51" t="s">
        <v>12</v>
      </c>
      <c r="U9" s="24">
        <f>U16*(F11+F12)/F7</f>
        <v>9.5999999999999992E-3</v>
      </c>
      <c r="V9" s="65"/>
      <c r="W9" s="55"/>
      <c r="X9" s="55"/>
      <c r="Y9" s="3"/>
      <c r="AA9" s="99"/>
      <c r="AB9" s="98"/>
      <c r="AC9" s="98"/>
      <c r="AD9" s="98"/>
      <c r="AE9" s="98"/>
      <c r="AF9" s="98"/>
      <c r="AG9" s="98"/>
    </row>
    <row r="10" spans="1:33" ht="15.6" customHeight="1" thickBot="1" x14ac:dyDescent="0.3">
      <c r="A10" s="3"/>
      <c r="B10" s="3"/>
      <c r="C10" s="55"/>
      <c r="D10" s="64"/>
      <c r="E10" s="258" t="s">
        <v>27</v>
      </c>
      <c r="F10" s="260">
        <v>0.6</v>
      </c>
      <c r="G10" s="66"/>
      <c r="H10" s="37">
        <f>F11</f>
        <v>1.2</v>
      </c>
      <c r="I10" s="38">
        <f>F12</f>
        <v>2</v>
      </c>
      <c r="J10" s="38">
        <f>F13</f>
        <v>3</v>
      </c>
      <c r="K10" s="39">
        <f>F10</f>
        <v>0.6</v>
      </c>
      <c r="L10" s="39">
        <f>100%-K10</f>
        <v>0.4</v>
      </c>
      <c r="M10" s="38">
        <f>J10*K10</f>
        <v>1.7999999999999998</v>
      </c>
      <c r="N10" s="38">
        <f>(H10+I10)*L10</f>
        <v>1.2800000000000002</v>
      </c>
      <c r="O10" s="40">
        <f>M10-N10</f>
        <v>0.51999999999999957</v>
      </c>
      <c r="P10" s="41">
        <f>M10*U16</f>
        <v>26.999999999999996</v>
      </c>
      <c r="Q10" s="41">
        <f>N10*U16</f>
        <v>19.200000000000003</v>
      </c>
      <c r="R10" s="42">
        <f>P10-Q10</f>
        <v>7.7999999999999936</v>
      </c>
      <c r="S10" s="17"/>
      <c r="T10" s="51" t="s">
        <v>13</v>
      </c>
      <c r="U10" s="24">
        <f>IF(L18*1/(I18-J18)-100%&lt;0,0,(L18*1/(I18-J18)-100%))</f>
        <v>0</v>
      </c>
      <c r="V10" s="65"/>
      <c r="W10" s="55"/>
      <c r="X10" s="55"/>
      <c r="Y10" s="3"/>
      <c r="AA10" s="99"/>
      <c r="AB10" s="98"/>
      <c r="AC10" s="98"/>
      <c r="AD10" s="98"/>
      <c r="AE10" s="98"/>
      <c r="AF10" s="98"/>
      <c r="AG10" s="98"/>
    </row>
    <row r="11" spans="1:33" ht="15.6" customHeight="1" x14ac:dyDescent="0.25">
      <c r="A11" s="3"/>
      <c r="B11" s="3"/>
      <c r="C11" s="55"/>
      <c r="D11" s="64"/>
      <c r="E11" s="258" t="s">
        <v>2</v>
      </c>
      <c r="F11" s="259">
        <v>1.2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51" t="s">
        <v>14</v>
      </c>
      <c r="U11" s="25">
        <f>J18*1/I18</f>
        <v>0.71111111111111136</v>
      </c>
      <c r="V11" s="65"/>
      <c r="W11" s="55"/>
      <c r="X11" s="55"/>
      <c r="Y11" s="3"/>
      <c r="AA11" s="99"/>
      <c r="AB11" s="98"/>
      <c r="AC11" s="98"/>
      <c r="AD11" s="98"/>
      <c r="AE11" s="98"/>
      <c r="AF11" s="98"/>
      <c r="AG11" s="98"/>
    </row>
    <row r="12" spans="1:33" ht="15.6" customHeight="1" x14ac:dyDescent="0.25">
      <c r="A12" s="3"/>
      <c r="B12" s="3"/>
      <c r="C12" s="55"/>
      <c r="D12" s="64"/>
      <c r="E12" s="258" t="s">
        <v>0</v>
      </c>
      <c r="F12" s="259">
        <v>2</v>
      </c>
      <c r="G12" s="17"/>
      <c r="H12" s="17"/>
      <c r="I12" s="55"/>
      <c r="J12" s="55"/>
      <c r="K12" s="55"/>
      <c r="L12" s="55"/>
      <c r="M12" s="55"/>
      <c r="N12" s="55"/>
      <c r="O12" s="55"/>
      <c r="P12" s="55"/>
      <c r="Q12" s="55"/>
      <c r="R12" s="17"/>
      <c r="S12" s="17"/>
      <c r="T12" s="51" t="s">
        <v>15</v>
      </c>
      <c r="U12" s="26">
        <f>J10/I10</f>
        <v>1.5</v>
      </c>
      <c r="V12" s="65"/>
      <c r="W12" s="55"/>
      <c r="X12" s="17"/>
      <c r="Y12" s="7"/>
      <c r="AA12" s="99"/>
      <c r="AB12" s="98"/>
      <c r="AC12" s="98"/>
      <c r="AD12" s="98"/>
      <c r="AE12" s="98"/>
      <c r="AF12" s="98"/>
      <c r="AG12" s="98"/>
    </row>
    <row r="13" spans="1:33" ht="15.6" customHeight="1" x14ac:dyDescent="0.25">
      <c r="A13" s="3"/>
      <c r="B13" s="3"/>
      <c r="C13" s="55"/>
      <c r="D13" s="64"/>
      <c r="E13" s="258" t="s">
        <v>1</v>
      </c>
      <c r="F13" s="259">
        <v>3</v>
      </c>
      <c r="G13" s="17"/>
      <c r="H13" s="17"/>
      <c r="I13" s="58"/>
      <c r="J13" s="55"/>
      <c r="K13" s="31">
        <f>IF(J18-K18&lt;0,0,J18-K18)</f>
        <v>0</v>
      </c>
      <c r="L13" s="30" t="s">
        <v>35</v>
      </c>
      <c r="M13" s="55"/>
      <c r="N13" s="55"/>
      <c r="O13" s="32">
        <f>(K13/20000)*12</f>
        <v>0</v>
      </c>
      <c r="P13" s="55"/>
      <c r="Q13" s="55"/>
      <c r="R13" s="17"/>
      <c r="S13" s="17"/>
      <c r="T13" s="51" t="s">
        <v>16</v>
      </c>
      <c r="U13" s="53">
        <f>J10/(I10+H10)</f>
        <v>0.9375</v>
      </c>
      <c r="V13" s="65"/>
      <c r="W13" s="55"/>
      <c r="X13" s="18"/>
      <c r="Y13" s="23"/>
    </row>
    <row r="14" spans="1:33" ht="15.6" customHeight="1" x14ac:dyDescent="0.25">
      <c r="A14" s="3"/>
      <c r="B14" s="3"/>
      <c r="C14" s="55"/>
      <c r="D14" s="64"/>
      <c r="E14" s="258" t="s">
        <v>9</v>
      </c>
      <c r="F14" s="259">
        <v>1000</v>
      </c>
      <c r="G14" s="17"/>
      <c r="H14" s="17"/>
      <c r="I14" s="55"/>
      <c r="J14" s="55"/>
      <c r="K14" s="55"/>
      <c r="L14" s="55"/>
      <c r="M14" s="55"/>
      <c r="N14" s="55"/>
      <c r="O14" s="55"/>
      <c r="P14" s="55"/>
      <c r="Q14" s="55"/>
      <c r="R14" s="17"/>
      <c r="S14" s="17"/>
      <c r="T14" s="51" t="s">
        <v>17</v>
      </c>
      <c r="U14" s="54">
        <f>P10/Q10</f>
        <v>1.4062499999999996</v>
      </c>
      <c r="V14" s="65"/>
      <c r="W14" s="55"/>
      <c r="X14" s="17"/>
      <c r="Y14" s="7"/>
    </row>
    <row r="15" spans="1:33" ht="15.6" customHeight="1" thickBot="1" x14ac:dyDescent="0.3">
      <c r="A15" s="3"/>
      <c r="B15" s="3"/>
      <c r="C15" s="55"/>
      <c r="D15" s="64"/>
      <c r="E15" s="261" t="s">
        <v>28</v>
      </c>
      <c r="F15" s="262">
        <v>0.26369999999999999</v>
      </c>
      <c r="G15" s="19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9"/>
      <c r="S15" s="22"/>
      <c r="T15" s="52" t="s">
        <v>18</v>
      </c>
      <c r="U15" s="216">
        <f>O18/F14</f>
        <v>5.743139999999995</v>
      </c>
      <c r="V15" s="65"/>
      <c r="W15" s="55"/>
      <c r="X15" s="17"/>
      <c r="Y15" s="7"/>
    </row>
    <row r="16" spans="1:33" ht="15.6" customHeight="1" thickBot="1" x14ac:dyDescent="0.3">
      <c r="A16" s="3"/>
      <c r="B16" s="3"/>
      <c r="C16" s="55"/>
      <c r="D16" s="64"/>
      <c r="E16" s="11"/>
      <c r="F16" s="17"/>
      <c r="G16" s="5"/>
      <c r="H16" s="5"/>
      <c r="I16" s="86" t="s">
        <v>21</v>
      </c>
      <c r="J16" s="87" t="s">
        <v>23</v>
      </c>
      <c r="K16" s="87" t="s">
        <v>31</v>
      </c>
      <c r="L16" s="88" t="s">
        <v>32</v>
      </c>
      <c r="M16" s="87" t="s">
        <v>10</v>
      </c>
      <c r="N16" s="88" t="s">
        <v>28</v>
      </c>
      <c r="O16" s="87" t="s">
        <v>3</v>
      </c>
      <c r="P16" s="89" t="s">
        <v>33</v>
      </c>
      <c r="Q16" s="90" t="s">
        <v>34</v>
      </c>
      <c r="R16" s="17"/>
      <c r="S16" s="17"/>
      <c r="T16" s="36" t="s">
        <v>8</v>
      </c>
      <c r="U16" s="20">
        <f>F9*10</f>
        <v>15</v>
      </c>
      <c r="V16" s="65"/>
      <c r="W16" s="55"/>
      <c r="X16" s="17"/>
      <c r="Y16" s="7"/>
    </row>
    <row r="17" spans="1:26" ht="15.6" customHeight="1" x14ac:dyDescent="0.25">
      <c r="A17" s="3"/>
      <c r="B17" s="3"/>
      <c r="C17" s="55"/>
      <c r="D17" s="64"/>
      <c r="E17" s="34" t="s">
        <v>29</v>
      </c>
      <c r="F17" s="35">
        <f>20000/Q10</f>
        <v>1041.6666666666665</v>
      </c>
      <c r="G17" s="19"/>
      <c r="H17" s="19"/>
      <c r="I17" s="83"/>
      <c r="J17" s="19"/>
      <c r="K17" s="66"/>
      <c r="L17" s="21"/>
      <c r="M17" s="19"/>
      <c r="N17" s="21"/>
      <c r="O17" s="19"/>
      <c r="P17" s="69"/>
      <c r="Q17" s="65"/>
      <c r="R17" s="17"/>
      <c r="S17" s="17"/>
      <c r="T17" s="43" t="s">
        <v>19</v>
      </c>
      <c r="U17" s="215">
        <f>O18/12</f>
        <v>478.59499999999957</v>
      </c>
      <c r="V17" s="65"/>
      <c r="W17" s="55"/>
      <c r="X17" s="17"/>
      <c r="Y17" s="7"/>
    </row>
    <row r="18" spans="1:26" ht="15.6" customHeight="1" thickBot="1" x14ac:dyDescent="0.3">
      <c r="A18" s="3"/>
      <c r="B18" s="3"/>
      <c r="C18" s="55"/>
      <c r="D18" s="64"/>
      <c r="E18" s="4" t="s">
        <v>30</v>
      </c>
      <c r="F18" s="223">
        <f>F17*R10</f>
        <v>8124.9999999999918</v>
      </c>
      <c r="G18" s="69"/>
      <c r="H18" s="69"/>
      <c r="I18" s="219">
        <f>F14*P10</f>
        <v>26999.999999999996</v>
      </c>
      <c r="J18" s="220">
        <f>F14*Q10</f>
        <v>19200.000000000004</v>
      </c>
      <c r="K18" s="220">
        <v>20000</v>
      </c>
      <c r="L18" s="220">
        <f>IF(J18&lt;20000,I18-J18,I18-20000)</f>
        <v>7799.9999999999927</v>
      </c>
      <c r="M18" s="220">
        <f>I18-J18</f>
        <v>7799.9999999999927</v>
      </c>
      <c r="N18" s="220">
        <f>L18*F15</f>
        <v>2056.8599999999979</v>
      </c>
      <c r="O18" s="220">
        <f>M18-N18</f>
        <v>5743.1399999999949</v>
      </c>
      <c r="P18" s="220">
        <f>(I18-J18)*F15-N18</f>
        <v>0</v>
      </c>
      <c r="Q18" s="85">
        <f>IF(N18*1/(I18-J18)&lt;0,0,(N18*1/(I18-J18)))</f>
        <v>0.26369999999999999</v>
      </c>
      <c r="R18" s="17"/>
      <c r="S18" s="17"/>
      <c r="T18" s="44" t="s">
        <v>20</v>
      </c>
      <c r="U18" s="27">
        <f>U17/F7</f>
        <v>9.5718999999999915E-2</v>
      </c>
      <c r="V18" s="65"/>
      <c r="W18" s="55"/>
      <c r="X18" s="17"/>
      <c r="Y18" s="7"/>
    </row>
    <row r="19" spans="1:26" ht="15.6" customHeight="1" thickBot="1" x14ac:dyDescent="0.3">
      <c r="A19" s="3"/>
      <c r="B19" s="3"/>
      <c r="C19" s="55"/>
      <c r="D19" s="70"/>
      <c r="E19" s="71"/>
      <c r="F19" s="71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28">
        <f>F10</f>
        <v>0.6</v>
      </c>
      <c r="U19" s="29">
        <f>1-T19</f>
        <v>0.4</v>
      </c>
      <c r="V19" s="73"/>
      <c r="W19" s="55"/>
      <c r="X19" s="17"/>
      <c r="Y19" s="7"/>
    </row>
    <row r="20" spans="1:26" ht="15.6" customHeight="1" thickBot="1" x14ac:dyDescent="0.3">
      <c r="A20" s="3"/>
      <c r="B20" s="55"/>
      <c r="C20" s="55"/>
      <c r="D20" s="55"/>
      <c r="E20" s="56"/>
      <c r="F20" s="56"/>
      <c r="G20" s="56"/>
      <c r="H20" s="56"/>
      <c r="I20" s="222">
        <f>I22-I18</f>
        <v>189000</v>
      </c>
      <c r="J20" s="222">
        <f t="shared" ref="J20:P20" si="0">J22-J18</f>
        <v>100800</v>
      </c>
      <c r="K20" s="222">
        <f>K22-K18</f>
        <v>0</v>
      </c>
      <c r="L20" s="222">
        <f>L22-L18</f>
        <v>188200</v>
      </c>
      <c r="M20" s="222">
        <f t="shared" si="0"/>
        <v>88200</v>
      </c>
      <c r="N20" s="222">
        <f t="shared" si="0"/>
        <v>49628.34</v>
      </c>
      <c r="O20" s="222">
        <f t="shared" si="0"/>
        <v>38571.660000000011</v>
      </c>
      <c r="P20" s="222">
        <f t="shared" si="0"/>
        <v>-26369.999999999996</v>
      </c>
      <c r="Q20" s="96">
        <f>Q22-Q18</f>
        <v>0.27468750000000003</v>
      </c>
      <c r="R20" s="56"/>
      <c r="S20" s="56"/>
      <c r="T20" s="81"/>
      <c r="U20" s="80"/>
      <c r="V20" s="57"/>
      <c r="W20" s="55"/>
      <c r="X20" s="17"/>
      <c r="Y20" s="17"/>
      <c r="Z20" s="58"/>
    </row>
    <row r="21" spans="1:26" ht="15.6" customHeight="1" thickBot="1" x14ac:dyDescent="0.3">
      <c r="A21" s="3"/>
      <c r="B21" s="55"/>
      <c r="C21" s="55"/>
      <c r="D21" s="59"/>
      <c r="E21" s="60"/>
      <c r="F21" s="60"/>
      <c r="G21" s="60"/>
      <c r="H21" s="60"/>
      <c r="I21" s="61"/>
      <c r="J21" s="61"/>
      <c r="K21" s="60"/>
      <c r="L21" s="60"/>
      <c r="M21" s="60"/>
      <c r="N21" s="61"/>
      <c r="O21" s="61"/>
      <c r="P21" s="60"/>
      <c r="Q21" s="61"/>
      <c r="R21" s="61"/>
      <c r="S21" s="61"/>
      <c r="T21" s="82"/>
      <c r="U21" s="16"/>
      <c r="V21" s="63"/>
      <c r="W21" s="55"/>
      <c r="X21" s="17"/>
      <c r="Y21" s="17"/>
      <c r="Z21" s="58"/>
    </row>
    <row r="22" spans="1:26" ht="15.6" customHeight="1" x14ac:dyDescent="0.25">
      <c r="A22" s="3"/>
      <c r="B22" s="55"/>
      <c r="C22" s="55"/>
      <c r="D22" s="64"/>
      <c r="E22" s="256" t="s">
        <v>11</v>
      </c>
      <c r="F22" s="257">
        <v>5000</v>
      </c>
      <c r="G22" s="17"/>
      <c r="I22" s="217">
        <f>F29*P33</f>
        <v>216000</v>
      </c>
      <c r="J22" s="218">
        <f>F29*Q33</f>
        <v>120000</v>
      </c>
      <c r="K22" s="218">
        <v>20000</v>
      </c>
      <c r="L22" s="218">
        <f>IF(J22&lt;20000,I22-J22,I22-20000)</f>
        <v>196000</v>
      </c>
      <c r="M22" s="218">
        <f>I22-J22</f>
        <v>96000</v>
      </c>
      <c r="N22" s="218">
        <f>L22*F30</f>
        <v>51685.2</v>
      </c>
      <c r="O22" s="218">
        <f>M22-N22</f>
        <v>44314.8</v>
      </c>
      <c r="P22" s="218">
        <f>(I22-J22)*F30-N22</f>
        <v>-26369.999999999996</v>
      </c>
      <c r="Q22" s="84">
        <f>IF(N22*1/(I22-J22)&lt;0,0,(N22)*1/(I22-J22))</f>
        <v>0.53838750000000002</v>
      </c>
      <c r="S22" s="17"/>
      <c r="T22" s="50" t="s">
        <v>11</v>
      </c>
      <c r="U22" s="213">
        <f>F24*100000</f>
        <v>200000</v>
      </c>
      <c r="V22" s="65"/>
      <c r="W22" s="55"/>
      <c r="X22" s="17"/>
      <c r="Y22" s="17"/>
      <c r="Z22" s="58"/>
    </row>
    <row r="23" spans="1:26" ht="15.6" customHeight="1" x14ac:dyDescent="0.25">
      <c r="A23" s="3"/>
      <c r="B23" s="55"/>
      <c r="C23" s="55"/>
      <c r="D23" s="64"/>
      <c r="E23" s="258" t="s">
        <v>26</v>
      </c>
      <c r="F23" s="259">
        <v>200</v>
      </c>
      <c r="G23" s="17"/>
      <c r="H23" s="3"/>
      <c r="I23" s="12"/>
      <c r="J23" s="7"/>
      <c r="K23" s="7"/>
      <c r="L23" s="7"/>
      <c r="M23" s="7"/>
      <c r="N23" s="7"/>
      <c r="O23" s="7"/>
      <c r="P23" s="7"/>
      <c r="Q23" s="13"/>
      <c r="R23" s="3"/>
      <c r="S23" s="17"/>
      <c r="T23" s="51" t="s">
        <v>4</v>
      </c>
      <c r="U23" s="214">
        <f>U22/F23</f>
        <v>1000</v>
      </c>
      <c r="V23" s="65"/>
      <c r="W23" s="55"/>
      <c r="X23" s="17"/>
      <c r="Y23" s="17"/>
      <c r="Z23" s="58"/>
    </row>
    <row r="24" spans="1:26" ht="15.6" customHeight="1" thickBot="1" x14ac:dyDescent="0.3">
      <c r="A24" s="3"/>
      <c r="B24" s="55"/>
      <c r="C24" s="55"/>
      <c r="D24" s="64"/>
      <c r="E24" s="258" t="s">
        <v>5</v>
      </c>
      <c r="F24" s="259">
        <v>2</v>
      </c>
      <c r="G24" s="17"/>
      <c r="H24" s="3"/>
      <c r="I24" s="91" t="s">
        <v>21</v>
      </c>
      <c r="J24" s="92" t="s">
        <v>23</v>
      </c>
      <c r="K24" s="92" t="s">
        <v>31</v>
      </c>
      <c r="L24" s="93" t="s">
        <v>32</v>
      </c>
      <c r="M24" s="92" t="s">
        <v>10</v>
      </c>
      <c r="N24" s="93" t="s">
        <v>28</v>
      </c>
      <c r="O24" s="92" t="s">
        <v>3</v>
      </c>
      <c r="P24" s="94" t="s">
        <v>33</v>
      </c>
      <c r="Q24" s="95" t="s">
        <v>34</v>
      </c>
      <c r="R24" s="3"/>
      <c r="S24" s="17"/>
      <c r="T24" s="51" t="s">
        <v>12</v>
      </c>
      <c r="U24" s="24">
        <f>U31*(F26+F27)/F22</f>
        <v>0.01</v>
      </c>
      <c r="V24" s="65"/>
      <c r="W24" s="55"/>
      <c r="X24" s="17"/>
      <c r="Y24" s="17"/>
      <c r="Z24" s="58"/>
    </row>
    <row r="25" spans="1:26" ht="15.6" customHeight="1" x14ac:dyDescent="0.25">
      <c r="A25" s="3"/>
      <c r="B25" s="55"/>
      <c r="C25" s="55"/>
      <c r="D25" s="64"/>
      <c r="E25" s="258" t="s">
        <v>27</v>
      </c>
      <c r="F25" s="260">
        <v>0.6</v>
      </c>
      <c r="G25" s="66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17"/>
      <c r="T25" s="51" t="s">
        <v>13</v>
      </c>
      <c r="U25" s="24">
        <f>IF(L22*1/(I22-J22)-100%&lt;0,0,(L22*1/(I22-J22)-100%))</f>
        <v>1.0416666666666665</v>
      </c>
      <c r="V25" s="65"/>
      <c r="W25" s="55"/>
      <c r="X25" s="17"/>
      <c r="Y25" s="17"/>
      <c r="Z25" s="58"/>
    </row>
    <row r="26" spans="1:26" ht="15.6" customHeight="1" x14ac:dyDescent="0.25">
      <c r="A26" s="3"/>
      <c r="B26" s="55"/>
      <c r="C26" s="55"/>
      <c r="D26" s="64"/>
      <c r="E26" s="258" t="s">
        <v>2</v>
      </c>
      <c r="F26" s="259">
        <v>0.5</v>
      </c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51" t="s">
        <v>14</v>
      </c>
      <c r="U26" s="25">
        <f>J22*1/I22</f>
        <v>0.55555555555555558</v>
      </c>
      <c r="V26" s="65"/>
      <c r="W26" s="55"/>
      <c r="X26" s="17"/>
      <c r="Y26" s="17"/>
      <c r="Z26" s="58"/>
    </row>
    <row r="27" spans="1:26" ht="15.6" customHeight="1" x14ac:dyDescent="0.25">
      <c r="A27" s="3"/>
      <c r="B27" s="55"/>
      <c r="C27" s="55"/>
      <c r="D27" s="64"/>
      <c r="E27" s="258" t="s">
        <v>0</v>
      </c>
      <c r="F27" s="259">
        <v>2</v>
      </c>
      <c r="G27" s="17"/>
      <c r="H27" s="17"/>
      <c r="I27" s="55"/>
      <c r="J27" s="55"/>
      <c r="K27" s="221">
        <f>IF(J22-K22&lt;0,0,J22-K22)</f>
        <v>100000</v>
      </c>
      <c r="L27" s="30" t="s">
        <v>35</v>
      </c>
      <c r="M27" s="55"/>
      <c r="N27" s="55"/>
      <c r="O27" s="32">
        <f>(K27/20000)*12</f>
        <v>60</v>
      </c>
      <c r="P27" s="55"/>
      <c r="Q27" s="55"/>
      <c r="R27" s="17"/>
      <c r="S27" s="17"/>
      <c r="T27" s="51" t="s">
        <v>15</v>
      </c>
      <c r="U27" s="26">
        <f>J33/I33</f>
        <v>1.5</v>
      </c>
      <c r="V27" s="65"/>
      <c r="W27" s="55"/>
      <c r="X27" s="17"/>
      <c r="Y27" s="17"/>
      <c r="Z27" s="58"/>
    </row>
    <row r="28" spans="1:26" ht="15.6" customHeight="1" x14ac:dyDescent="0.25">
      <c r="A28" s="3"/>
      <c r="B28" s="55"/>
      <c r="C28" s="55"/>
      <c r="D28" s="64"/>
      <c r="E28" s="258" t="s">
        <v>1</v>
      </c>
      <c r="F28" s="259">
        <v>3</v>
      </c>
      <c r="G28" s="17"/>
      <c r="H28" s="17"/>
      <c r="I28" s="58"/>
      <c r="J28" s="55"/>
      <c r="K28" s="3"/>
      <c r="L28" s="3"/>
      <c r="M28" s="3"/>
      <c r="N28" s="3"/>
      <c r="O28" s="3"/>
      <c r="P28" s="55"/>
      <c r="Q28" s="55"/>
      <c r="R28" s="17"/>
      <c r="S28" s="17"/>
      <c r="T28" s="51" t="s">
        <v>16</v>
      </c>
      <c r="U28" s="53">
        <f>J33/(I33+H33)</f>
        <v>1.2</v>
      </c>
      <c r="V28" s="65"/>
      <c r="W28" s="55"/>
      <c r="X28" s="17"/>
      <c r="Y28" s="17"/>
      <c r="Z28" s="58"/>
    </row>
    <row r="29" spans="1:26" ht="15.6" customHeight="1" thickBot="1" x14ac:dyDescent="0.3">
      <c r="A29" s="3"/>
      <c r="B29" s="55"/>
      <c r="C29" s="55"/>
      <c r="D29" s="64"/>
      <c r="E29" s="258" t="s">
        <v>9</v>
      </c>
      <c r="F29" s="259">
        <v>6000</v>
      </c>
      <c r="G29" s="17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17"/>
      <c r="T29" s="51" t="s">
        <v>17</v>
      </c>
      <c r="U29" s="54">
        <f>P33/Q33</f>
        <v>1.8</v>
      </c>
      <c r="V29" s="65"/>
      <c r="W29" s="55"/>
      <c r="X29" s="17"/>
      <c r="Y29" s="17"/>
      <c r="Z29" s="58"/>
    </row>
    <row r="30" spans="1:26" ht="15.6" customHeight="1" thickBot="1" x14ac:dyDescent="0.3">
      <c r="A30" s="3"/>
      <c r="B30" s="55"/>
      <c r="C30" s="55"/>
      <c r="D30" s="64"/>
      <c r="E30" s="261" t="s">
        <v>28</v>
      </c>
      <c r="F30" s="262">
        <v>0.26369999999999999</v>
      </c>
      <c r="G30" s="19"/>
      <c r="H30" s="45" t="s">
        <v>6</v>
      </c>
      <c r="I30" s="46" t="s">
        <v>6</v>
      </c>
      <c r="J30" s="46" t="s">
        <v>6</v>
      </c>
      <c r="K30" s="46" t="s">
        <v>21</v>
      </c>
      <c r="L30" s="46" t="s">
        <v>23</v>
      </c>
      <c r="M30" s="46" t="s">
        <v>6</v>
      </c>
      <c r="N30" s="46" t="s">
        <v>6</v>
      </c>
      <c r="O30" s="46" t="s">
        <v>6</v>
      </c>
      <c r="P30" s="46" t="s">
        <v>7</v>
      </c>
      <c r="Q30" s="46" t="s">
        <v>7</v>
      </c>
      <c r="R30" s="47" t="s">
        <v>7</v>
      </c>
      <c r="S30" s="22"/>
      <c r="T30" s="52" t="s">
        <v>18</v>
      </c>
      <c r="U30" s="216">
        <f>O22/F29</f>
        <v>7.3858000000000006</v>
      </c>
      <c r="V30" s="65"/>
      <c r="W30" s="55"/>
      <c r="X30" s="17"/>
      <c r="Y30" s="17"/>
      <c r="Z30" s="58"/>
    </row>
    <row r="31" spans="1:26" s="15" customFormat="1" ht="15.6" customHeight="1" thickBot="1" x14ac:dyDescent="0.3">
      <c r="A31" s="14"/>
      <c r="B31" s="67"/>
      <c r="C31" s="67"/>
      <c r="D31" s="64"/>
      <c r="E31" s="11"/>
      <c r="F31" s="17"/>
      <c r="G31" s="5"/>
      <c r="H31" s="48" t="s">
        <v>2</v>
      </c>
      <c r="I31" s="49" t="s">
        <v>0</v>
      </c>
      <c r="J31" s="49" t="s">
        <v>1</v>
      </c>
      <c r="K31" s="49" t="s">
        <v>22</v>
      </c>
      <c r="L31" s="49" t="s">
        <v>22</v>
      </c>
      <c r="M31" s="49" t="s">
        <v>21</v>
      </c>
      <c r="N31" s="49" t="s">
        <v>23</v>
      </c>
      <c r="O31" s="49" t="s">
        <v>24</v>
      </c>
      <c r="P31" s="49" t="s">
        <v>21</v>
      </c>
      <c r="Q31" s="49" t="s">
        <v>25</v>
      </c>
      <c r="R31" s="263" t="s">
        <v>18</v>
      </c>
      <c r="S31" s="17"/>
      <c r="T31" s="36" t="s">
        <v>8</v>
      </c>
      <c r="U31" s="20">
        <f>F24*10</f>
        <v>20</v>
      </c>
      <c r="V31" s="65"/>
      <c r="W31" s="67"/>
      <c r="X31" s="33"/>
      <c r="Y31" s="33"/>
      <c r="Z31" s="68"/>
    </row>
    <row r="32" spans="1:26" s="15" customFormat="1" ht="15.6" customHeight="1" x14ac:dyDescent="0.25">
      <c r="A32" s="14"/>
      <c r="B32" s="67"/>
      <c r="C32" s="67"/>
      <c r="D32" s="64"/>
      <c r="E32" s="34" t="s">
        <v>29</v>
      </c>
      <c r="F32" s="35">
        <f>20000/Q33</f>
        <v>1000</v>
      </c>
      <c r="G32" s="19"/>
      <c r="H32" s="64"/>
      <c r="I32" s="17"/>
      <c r="J32" s="17"/>
      <c r="K32" s="17"/>
      <c r="L32" s="17"/>
      <c r="M32" s="17"/>
      <c r="N32" s="17"/>
      <c r="O32" s="17"/>
      <c r="P32" s="17"/>
      <c r="Q32" s="17"/>
      <c r="R32" s="65"/>
      <c r="S32" s="17"/>
      <c r="T32" s="43" t="s">
        <v>19</v>
      </c>
      <c r="U32" s="215">
        <f>O22/12</f>
        <v>3692.9</v>
      </c>
      <c r="V32" s="65"/>
      <c r="W32" s="67"/>
      <c r="X32" s="6"/>
      <c r="Y32" s="5"/>
      <c r="Z32" s="68"/>
    </row>
    <row r="33" spans="1:26" s="15" customFormat="1" ht="15.6" customHeight="1" thickBot="1" x14ac:dyDescent="0.3">
      <c r="A33" s="14"/>
      <c r="B33" s="67"/>
      <c r="C33" s="67"/>
      <c r="D33" s="64"/>
      <c r="E33" s="4" t="s">
        <v>30</v>
      </c>
      <c r="F33" s="223">
        <f>F32*R33</f>
        <v>16000</v>
      </c>
      <c r="G33" s="69"/>
      <c r="H33" s="37">
        <f>F26</f>
        <v>0.5</v>
      </c>
      <c r="I33" s="38">
        <f>F27</f>
        <v>2</v>
      </c>
      <c r="J33" s="38">
        <f>F28</f>
        <v>3</v>
      </c>
      <c r="K33" s="39">
        <f>F25</f>
        <v>0.6</v>
      </c>
      <c r="L33" s="39">
        <f>100%-K33</f>
        <v>0.4</v>
      </c>
      <c r="M33" s="38">
        <f>J33*K33</f>
        <v>1.7999999999999998</v>
      </c>
      <c r="N33" s="38">
        <f>(H33+I33)*L33</f>
        <v>1</v>
      </c>
      <c r="O33" s="40">
        <f>M33-N33</f>
        <v>0.79999999999999982</v>
      </c>
      <c r="P33" s="41">
        <f>M33*U31</f>
        <v>36</v>
      </c>
      <c r="Q33" s="41">
        <f>N33*U31</f>
        <v>20</v>
      </c>
      <c r="R33" s="42">
        <f>P33-Q33</f>
        <v>16</v>
      </c>
      <c r="S33" s="17"/>
      <c r="T33" s="44" t="s">
        <v>20</v>
      </c>
      <c r="U33" s="27">
        <f>U32/F22</f>
        <v>0.73858000000000001</v>
      </c>
      <c r="V33" s="65"/>
      <c r="W33" s="67"/>
      <c r="X33" s="17"/>
      <c r="Y33" s="17"/>
      <c r="Z33" s="68"/>
    </row>
    <row r="34" spans="1:26" ht="15.6" customHeight="1" thickBot="1" x14ac:dyDescent="0.3">
      <c r="A34" s="3"/>
      <c r="B34" s="55"/>
      <c r="C34" s="55"/>
      <c r="D34" s="70"/>
      <c r="E34" s="71"/>
      <c r="F34" s="71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28">
        <f>F25</f>
        <v>0.6</v>
      </c>
      <c r="U34" s="29">
        <f>1-T34</f>
        <v>0.4</v>
      </c>
      <c r="V34" s="73"/>
      <c r="W34" s="55"/>
      <c r="X34" s="55"/>
      <c r="Y34" s="55"/>
      <c r="Z34" s="58"/>
    </row>
    <row r="35" spans="1:26" x14ac:dyDescent="0.25">
      <c r="A35" s="3"/>
      <c r="B35" s="55"/>
      <c r="C35" s="55"/>
      <c r="D35" s="55"/>
      <c r="E35" s="5"/>
      <c r="F35" s="5"/>
      <c r="G35" s="5"/>
      <c r="H35" s="5"/>
      <c r="I35" s="8"/>
      <c r="J35" s="8"/>
      <c r="K35" s="5"/>
      <c r="L35" s="5"/>
      <c r="M35" s="5"/>
      <c r="N35" s="5"/>
      <c r="O35" s="8"/>
      <c r="P35" s="8"/>
      <c r="Q35" s="5"/>
      <c r="R35" s="5"/>
      <c r="S35" s="6"/>
      <c r="T35" s="6"/>
      <c r="U35" s="11"/>
      <c r="V35" s="55"/>
      <c r="W35" s="55"/>
      <c r="X35" s="55"/>
      <c r="Y35" s="55"/>
      <c r="Z35" s="58"/>
    </row>
    <row r="36" spans="1:26" x14ac:dyDescent="0.25">
      <c r="A36" s="3"/>
      <c r="B36" s="55"/>
      <c r="C36" s="55"/>
      <c r="D36" s="55"/>
      <c r="E36" s="74"/>
      <c r="F36" s="74"/>
      <c r="G36" s="74"/>
      <c r="H36" s="74"/>
      <c r="I36" s="75"/>
      <c r="J36" s="75"/>
      <c r="K36" s="74"/>
      <c r="L36" s="74"/>
      <c r="M36" s="74"/>
      <c r="N36" s="75"/>
      <c r="O36" s="75"/>
      <c r="P36" s="74"/>
      <c r="Q36" s="74"/>
      <c r="R36" s="74"/>
      <c r="S36" s="76"/>
      <c r="T36" s="76"/>
      <c r="U36" s="77"/>
      <c r="V36" s="55"/>
      <c r="W36" s="55"/>
      <c r="X36" s="55"/>
      <c r="Y36" s="55"/>
      <c r="Z36" s="58"/>
    </row>
    <row r="37" spans="1:26" x14ac:dyDescent="0.25">
      <c r="A37" s="3"/>
      <c r="B37" s="55"/>
      <c r="C37" s="55"/>
      <c r="D37" s="55"/>
      <c r="E37" s="74"/>
      <c r="F37" s="74"/>
      <c r="G37" s="74"/>
      <c r="H37" s="74"/>
      <c r="I37" s="75"/>
      <c r="J37" s="75"/>
      <c r="K37" s="74"/>
      <c r="L37" s="74"/>
      <c r="M37" s="74"/>
      <c r="N37" s="75"/>
      <c r="O37" s="75"/>
      <c r="P37" s="74"/>
      <c r="Q37" s="74"/>
      <c r="R37" s="74"/>
      <c r="S37" s="76"/>
      <c r="T37" s="76"/>
      <c r="U37" s="77"/>
      <c r="V37" s="55"/>
      <c r="W37" s="55"/>
      <c r="X37" s="55"/>
      <c r="Y37" s="55"/>
      <c r="Z37" s="58"/>
    </row>
    <row r="38" spans="1:26" x14ac:dyDescent="0.25">
      <c r="A38" s="3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8"/>
    </row>
    <row r="39" spans="1:26" x14ac:dyDescent="0.25">
      <c r="A39" s="3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74"/>
      <c r="R39" s="74"/>
      <c r="S39" s="74"/>
      <c r="T39" s="74"/>
      <c r="U39" s="78"/>
      <c r="V39" s="55"/>
      <c r="W39" s="55"/>
      <c r="X39" s="55"/>
      <c r="Y39" s="55"/>
      <c r="Z39" s="58"/>
    </row>
    <row r="40" spans="1:26" x14ac:dyDescent="0.25">
      <c r="A40" s="3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74"/>
      <c r="R40" s="74"/>
      <c r="S40" s="74"/>
      <c r="T40" s="74"/>
      <c r="U40" s="78"/>
      <c r="V40" s="55"/>
      <c r="W40" s="55"/>
      <c r="X40" s="55"/>
      <c r="Y40" s="55"/>
      <c r="Z40" s="58"/>
    </row>
    <row r="41" spans="1:26" x14ac:dyDescent="0.25">
      <c r="B41" s="58"/>
      <c r="C41" s="58"/>
      <c r="D41" s="58"/>
      <c r="E41" s="58"/>
      <c r="F41" s="58"/>
      <c r="G41" s="58"/>
      <c r="H41" s="58"/>
      <c r="I41" s="58"/>
      <c r="J41" s="58"/>
      <c r="M41" s="58"/>
      <c r="N41" s="58"/>
      <c r="O41" s="58"/>
      <c r="P41" s="58"/>
      <c r="Q41" s="97"/>
      <c r="R41" s="58"/>
      <c r="S41" s="58"/>
      <c r="T41" s="58"/>
      <c r="U41" s="58"/>
      <c r="V41" s="58"/>
      <c r="W41" s="58"/>
      <c r="X41" s="58"/>
      <c r="Y41" s="58"/>
      <c r="Z41" s="58"/>
    </row>
    <row r="42" spans="1:26" x14ac:dyDescent="0.25">
      <c r="B42" s="58"/>
      <c r="C42" s="58"/>
      <c r="D42" s="58"/>
      <c r="E42" s="58"/>
      <c r="F42" s="58"/>
      <c r="G42" s="58"/>
      <c r="S42" s="58"/>
      <c r="T42" s="58"/>
      <c r="U42" s="58"/>
      <c r="V42" s="58"/>
      <c r="W42" s="58"/>
      <c r="X42" s="58"/>
      <c r="Y42" s="58"/>
      <c r="Z42" s="58"/>
    </row>
    <row r="43" spans="1:26" x14ac:dyDescent="0.25">
      <c r="Z43" s="58"/>
    </row>
    <row r="44" spans="1:26" x14ac:dyDescent="0.25">
      <c r="Z44" s="58"/>
    </row>
    <row r="45" spans="1:26" x14ac:dyDescent="0.25">
      <c r="Z45" s="58"/>
    </row>
    <row r="46" spans="1:26" x14ac:dyDescent="0.25">
      <c r="Z46" s="58"/>
    </row>
    <row r="47" spans="1:26" x14ac:dyDescent="0.25">
      <c r="Z47" s="58"/>
    </row>
    <row r="48" spans="1:26" x14ac:dyDescent="0.25">
      <c r="Z48" s="58"/>
    </row>
    <row r="49" spans="20:43" x14ac:dyDescent="0.25">
      <c r="Z49" s="58"/>
    </row>
    <row r="50" spans="20:43" x14ac:dyDescent="0.25">
      <c r="Z50" s="58"/>
    </row>
    <row r="51" spans="20:43" x14ac:dyDescent="0.25">
      <c r="T51" s="3"/>
      <c r="U51" s="3"/>
      <c r="V51" s="3"/>
      <c r="W51" s="3"/>
      <c r="X51" s="3"/>
      <c r="Y51" s="3"/>
      <c r="Z51" s="55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</row>
    <row r="52" spans="20:43" x14ac:dyDescent="0.25">
      <c r="T52" s="3"/>
      <c r="U52" s="3"/>
      <c r="V52" s="3"/>
      <c r="W52" s="3"/>
      <c r="X52" s="3"/>
      <c r="Y52" s="3"/>
      <c r="Z52" s="55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</row>
    <row r="53" spans="20:43" x14ac:dyDescent="0.25">
      <c r="T53" s="3"/>
      <c r="U53" s="3"/>
      <c r="V53" s="3"/>
      <c r="W53" s="3"/>
      <c r="X53" s="3"/>
      <c r="Y53" s="3"/>
      <c r="Z53" s="55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</row>
    <row r="54" spans="20:43" x14ac:dyDescent="0.25">
      <c r="T54" s="3"/>
      <c r="U54" s="3"/>
      <c r="V54" s="3"/>
      <c r="W54" s="3"/>
      <c r="X54" s="3"/>
      <c r="Y54" s="3"/>
      <c r="Z54" s="55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</row>
    <row r="55" spans="20:43" x14ac:dyDescent="0.25">
      <c r="T55" s="3"/>
      <c r="U55" s="3"/>
      <c r="V55" s="3"/>
      <c r="W55" s="3"/>
      <c r="X55" s="3"/>
      <c r="Y55" s="3"/>
      <c r="Z55" s="55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</row>
    <row r="56" spans="20:43" x14ac:dyDescent="0.25">
      <c r="T56" s="3"/>
      <c r="U56" s="3"/>
      <c r="V56" s="3"/>
      <c r="W56" s="3"/>
      <c r="X56" s="3"/>
      <c r="Y56" s="3"/>
      <c r="Z56" s="55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</row>
    <row r="57" spans="20:43" x14ac:dyDescent="0.25">
      <c r="T57" s="3"/>
      <c r="U57" s="3"/>
      <c r="V57" s="3"/>
      <c r="W57" s="3"/>
      <c r="X57" s="3"/>
      <c r="Y57" s="3"/>
      <c r="Z57" s="55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</row>
    <row r="58" spans="20:43" x14ac:dyDescent="0.25">
      <c r="T58" s="3"/>
      <c r="U58" s="3"/>
      <c r="V58" s="3"/>
      <c r="W58" s="3"/>
      <c r="X58" s="3"/>
      <c r="Y58" s="3"/>
      <c r="Z58" s="55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</row>
    <row r="59" spans="20:43" x14ac:dyDescent="0.25">
      <c r="T59" s="3"/>
      <c r="U59" s="3"/>
      <c r="V59" s="3"/>
      <c r="W59" s="3"/>
      <c r="X59" s="3"/>
      <c r="Y59" s="3"/>
      <c r="Z59" s="55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</row>
    <row r="60" spans="20:43" x14ac:dyDescent="0.25">
      <c r="T60" s="3"/>
      <c r="U60" s="3"/>
      <c r="V60" s="3"/>
      <c r="W60" s="3"/>
      <c r="X60" s="3"/>
      <c r="Y60" s="3"/>
      <c r="Z60" s="55"/>
      <c r="AA60" s="3"/>
      <c r="AB60" s="3"/>
      <c r="AC60" s="3"/>
      <c r="AD60" s="3"/>
      <c r="AE60" s="3"/>
      <c r="AF60" s="3"/>
      <c r="AG60" s="3"/>
      <c r="AH60" s="242"/>
      <c r="AI60" s="242"/>
      <c r="AJ60" s="242"/>
      <c r="AK60" s="3"/>
      <c r="AL60" s="3"/>
      <c r="AM60" s="3"/>
      <c r="AN60" s="3"/>
      <c r="AO60" s="3"/>
      <c r="AP60" s="3"/>
      <c r="AQ60" s="3"/>
    </row>
    <row r="61" spans="20:43" x14ac:dyDescent="0.25">
      <c r="T61" s="3"/>
      <c r="U61" s="3"/>
      <c r="V61" s="3"/>
      <c r="W61" s="3"/>
      <c r="X61" s="3"/>
      <c r="Y61" s="3"/>
      <c r="Z61" s="55"/>
      <c r="AA61" s="243"/>
      <c r="AB61" s="244"/>
      <c r="AC61" s="244"/>
      <c r="AD61" s="244"/>
      <c r="AE61" s="244"/>
      <c r="AF61" s="244"/>
      <c r="AG61" s="244"/>
      <c r="AH61" s="244"/>
      <c r="AI61" s="244"/>
      <c r="AJ61" s="244"/>
      <c r="AK61" s="3"/>
      <c r="AL61" s="3"/>
      <c r="AM61" s="3"/>
      <c r="AN61" s="3"/>
      <c r="AO61" s="3"/>
      <c r="AP61" s="3"/>
      <c r="AQ61" s="3"/>
    </row>
    <row r="62" spans="20:43" x14ac:dyDescent="0.25">
      <c r="T62" s="3"/>
      <c r="U62" s="3"/>
      <c r="V62" s="3"/>
      <c r="W62" s="3"/>
      <c r="X62" s="3"/>
      <c r="Y62" s="3"/>
      <c r="Z62" s="3"/>
      <c r="AA62" s="243"/>
      <c r="AB62" s="243"/>
      <c r="AC62" s="243"/>
      <c r="AD62" s="243"/>
      <c r="AE62" s="243"/>
      <c r="AF62" s="243"/>
      <c r="AG62" s="243"/>
      <c r="AH62" s="243"/>
      <c r="AI62" s="243"/>
      <c r="AJ62" s="3"/>
      <c r="AK62" s="3"/>
      <c r="AL62" s="3"/>
      <c r="AM62" s="3"/>
      <c r="AN62" s="3"/>
      <c r="AO62" s="3"/>
      <c r="AP62" s="3"/>
      <c r="AQ62" s="3"/>
    </row>
    <row r="63" spans="20:43" x14ac:dyDescent="0.25">
      <c r="T63" s="3"/>
      <c r="U63" s="3"/>
      <c r="V63" s="3"/>
      <c r="W63" s="3"/>
      <c r="X63" s="3"/>
      <c r="Y63" s="3"/>
      <c r="Z63" s="3"/>
      <c r="AA63" s="242"/>
      <c r="AB63" s="245"/>
      <c r="AC63" s="246"/>
      <c r="AD63" s="246"/>
      <c r="AE63" s="246"/>
      <c r="AF63" s="246"/>
      <c r="AG63" s="246"/>
      <c r="AH63" s="246"/>
      <c r="AI63" s="242"/>
      <c r="AJ63" s="3"/>
      <c r="AK63" s="3"/>
      <c r="AL63" s="3"/>
      <c r="AM63" s="3"/>
      <c r="AN63" s="3"/>
      <c r="AO63" s="3"/>
      <c r="AP63" s="3"/>
      <c r="AQ63" s="3"/>
    </row>
    <row r="64" spans="20:43" x14ac:dyDescent="0.25">
      <c r="T64" s="3"/>
      <c r="U64" s="3"/>
      <c r="V64" s="3"/>
      <c r="W64" s="3"/>
      <c r="X64" s="3"/>
      <c r="Y64" s="3"/>
      <c r="Z64" s="3"/>
      <c r="AA64" s="243"/>
      <c r="AB64" s="243"/>
      <c r="AC64" s="243"/>
      <c r="AD64" s="243"/>
      <c r="AE64" s="243"/>
      <c r="AF64" s="243"/>
      <c r="AG64" s="243"/>
      <c r="AH64" s="243"/>
      <c r="AI64" s="243"/>
      <c r="AJ64" s="3"/>
      <c r="AK64" s="3"/>
      <c r="AL64" s="3"/>
      <c r="AM64" s="3"/>
      <c r="AN64" s="3"/>
      <c r="AO64" s="3"/>
      <c r="AP64" s="3"/>
      <c r="AQ64" s="3"/>
    </row>
    <row r="65" spans="20:43" x14ac:dyDescent="0.25">
      <c r="T65" s="3"/>
      <c r="U65" s="3"/>
      <c r="V65" s="3"/>
      <c r="W65" s="3"/>
      <c r="X65" s="3"/>
      <c r="Y65" s="3"/>
      <c r="Z65" s="3"/>
      <c r="AA65" s="242"/>
      <c r="AB65" s="245"/>
      <c r="AC65" s="246"/>
      <c r="AD65" s="246"/>
      <c r="AE65" s="246"/>
      <c r="AF65" s="246"/>
      <c r="AG65" s="246"/>
      <c r="AH65" s="246"/>
      <c r="AI65" s="242"/>
      <c r="AJ65" s="3"/>
      <c r="AK65" s="3"/>
      <c r="AL65" s="3"/>
      <c r="AM65" s="3"/>
      <c r="AN65" s="3"/>
      <c r="AO65" s="3"/>
      <c r="AP65" s="3"/>
      <c r="AQ65" s="3"/>
    </row>
    <row r="66" spans="20:43" x14ac:dyDescent="0.25">
      <c r="T66" s="3"/>
      <c r="U66" s="3"/>
      <c r="V66" s="3"/>
      <c r="W66" s="3"/>
      <c r="X66" s="3"/>
      <c r="Y66" s="3"/>
      <c r="Z66" s="3"/>
      <c r="AA66" s="243"/>
      <c r="AB66" s="243"/>
      <c r="AC66" s="243"/>
      <c r="AD66" s="243"/>
      <c r="AE66" s="243"/>
      <c r="AF66" s="243"/>
      <c r="AG66" s="243"/>
      <c r="AH66" s="243"/>
      <c r="AI66" s="243"/>
      <c r="AJ66" s="3"/>
      <c r="AK66" s="3"/>
      <c r="AL66" s="3"/>
      <c r="AM66" s="3"/>
      <c r="AN66" s="3"/>
      <c r="AO66" s="3"/>
      <c r="AP66" s="3"/>
      <c r="AQ66" s="3"/>
    </row>
    <row r="67" spans="20:43" x14ac:dyDescent="0.25">
      <c r="T67" s="3"/>
      <c r="U67" s="3"/>
      <c r="V67" s="3"/>
      <c r="W67" s="3"/>
      <c r="X67" s="3"/>
      <c r="Y67" s="3"/>
      <c r="Z67" s="3"/>
      <c r="AA67" s="242"/>
      <c r="AB67" s="245"/>
      <c r="AC67" s="246"/>
      <c r="AD67" s="246"/>
      <c r="AE67" s="246"/>
      <c r="AF67" s="246"/>
      <c r="AG67" s="246"/>
      <c r="AH67" s="246"/>
      <c r="AI67" s="246"/>
      <c r="AJ67" s="3"/>
      <c r="AK67" s="3"/>
      <c r="AL67" s="3"/>
      <c r="AM67" s="3"/>
      <c r="AN67" s="3"/>
      <c r="AO67" s="3"/>
      <c r="AP67" s="3"/>
      <c r="AQ67" s="3"/>
    </row>
    <row r="68" spans="20:43" x14ac:dyDescent="0.25">
      <c r="T68" s="3"/>
      <c r="U68" s="3"/>
      <c r="V68" s="3"/>
      <c r="W68" s="3"/>
      <c r="X68" s="3"/>
      <c r="Y68" s="3"/>
      <c r="Z68" s="3"/>
      <c r="AA68" s="243"/>
      <c r="AB68" s="243"/>
      <c r="AC68" s="243"/>
      <c r="AD68" s="243"/>
      <c r="AE68" s="243"/>
      <c r="AF68" s="243"/>
      <c r="AG68" s="243"/>
      <c r="AH68" s="243"/>
      <c r="AI68" s="243"/>
      <c r="AJ68" s="3"/>
      <c r="AK68" s="3"/>
      <c r="AL68" s="3"/>
      <c r="AM68" s="3"/>
      <c r="AN68" s="3"/>
      <c r="AO68" s="3"/>
      <c r="AP68" s="3"/>
      <c r="AQ68" s="3"/>
    </row>
    <row r="69" spans="20:43" x14ac:dyDescent="0.25">
      <c r="T69" s="3"/>
      <c r="U69" s="3"/>
      <c r="V69" s="3"/>
      <c r="W69" s="3"/>
      <c r="X69" s="3"/>
      <c r="Y69" s="3"/>
      <c r="Z69" s="3"/>
      <c r="AA69" s="242"/>
      <c r="AB69" s="245"/>
      <c r="AC69" s="246"/>
      <c r="AD69" s="246"/>
      <c r="AE69" s="246"/>
      <c r="AF69" s="246"/>
      <c r="AG69" s="246"/>
      <c r="AH69" s="246"/>
      <c r="AI69" s="246"/>
      <c r="AJ69" s="246"/>
      <c r="AK69" s="3"/>
      <c r="AL69" s="3"/>
      <c r="AM69" s="3"/>
      <c r="AN69" s="3"/>
      <c r="AO69" s="3"/>
      <c r="AP69" s="3"/>
      <c r="AQ69" s="3"/>
    </row>
    <row r="70" spans="20:43" x14ac:dyDescent="0.25"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246"/>
      <c r="AH70" s="3"/>
      <c r="AI70" s="3"/>
      <c r="AJ70" s="243"/>
      <c r="AK70" s="3"/>
      <c r="AL70" s="3"/>
      <c r="AM70" s="3"/>
      <c r="AN70" s="3"/>
      <c r="AO70" s="3"/>
      <c r="AP70" s="3"/>
      <c r="AQ70" s="3"/>
    </row>
    <row r="71" spans="20:43" x14ac:dyDescent="0.25"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246"/>
      <c r="AH71" s="246"/>
      <c r="AI71" s="3"/>
      <c r="AJ71" s="246"/>
      <c r="AK71" s="3"/>
      <c r="AL71" s="3"/>
      <c r="AM71" s="3"/>
      <c r="AN71" s="3"/>
      <c r="AO71" s="3"/>
      <c r="AP71" s="3"/>
      <c r="AQ71" s="3"/>
    </row>
    <row r="72" spans="20:43" x14ac:dyDescent="0.25">
      <c r="T72" s="3"/>
      <c r="U72" s="3"/>
      <c r="V72" s="3"/>
      <c r="W72" s="3"/>
      <c r="X72" s="247"/>
      <c r="Y72" s="3"/>
      <c r="Z72" s="3"/>
      <c r="AA72" s="3"/>
      <c r="AB72" s="3"/>
      <c r="AC72" s="3"/>
      <c r="AD72" s="3"/>
      <c r="AE72" s="3"/>
      <c r="AF72" s="3"/>
      <c r="AG72" s="248"/>
      <c r="AH72" s="248"/>
      <c r="AI72" s="3"/>
      <c r="AJ72" s="3"/>
      <c r="AK72" s="3"/>
      <c r="AL72" s="3"/>
      <c r="AM72" s="3"/>
      <c r="AN72" s="3"/>
      <c r="AO72" s="3"/>
      <c r="AP72" s="3"/>
      <c r="AQ72" s="3"/>
    </row>
    <row r="73" spans="20:43" x14ac:dyDescent="0.25"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</row>
    <row r="74" spans="20:43" x14ac:dyDescent="0.25">
      <c r="T74" s="3"/>
      <c r="U74" s="3"/>
      <c r="V74" s="3"/>
      <c r="W74" s="3"/>
      <c r="X74" s="249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</row>
    <row r="75" spans="20:43" x14ac:dyDescent="0.25"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</row>
    <row r="76" spans="20:43" x14ac:dyDescent="0.25">
      <c r="T76" s="3"/>
      <c r="U76" s="3"/>
      <c r="V76" s="3"/>
      <c r="W76" s="3"/>
      <c r="X76" s="249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</row>
    <row r="77" spans="20:43" x14ac:dyDescent="0.25"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</row>
    <row r="78" spans="20:43" x14ac:dyDescent="0.25">
      <c r="T78" s="3"/>
      <c r="U78" s="3"/>
      <c r="V78" s="3"/>
      <c r="W78" s="3"/>
      <c r="X78" s="249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</row>
    <row r="79" spans="20:43" x14ac:dyDescent="0.25"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</row>
    <row r="80" spans="20:43" x14ac:dyDescent="0.25">
      <c r="T80" s="3"/>
      <c r="U80" s="3"/>
      <c r="V80" s="3"/>
      <c r="W80" s="3"/>
      <c r="X80" s="249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</row>
    <row r="81" spans="20:43" x14ac:dyDescent="0.25"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Tabelle2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 S</dc:creator>
  <cp:lastModifiedBy>Micha S</cp:lastModifiedBy>
  <dcterms:created xsi:type="dcterms:W3CDTF">2021-01-12T04:19:50Z</dcterms:created>
  <dcterms:modified xsi:type="dcterms:W3CDTF">2021-06-12T07:51:29Z</dcterms:modified>
</cp:coreProperties>
</file>