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6384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7" i="1" l="1"/>
  <c r="N7" i="1" l="1"/>
  <c r="M7" i="1"/>
  <c r="K1" i="1"/>
  <c r="J1" i="1"/>
  <c r="I1" i="1"/>
  <c r="B18" i="1"/>
  <c r="D7" i="1"/>
  <c r="D30" i="1"/>
  <c r="B30" i="1"/>
  <c r="A30" i="1"/>
  <c r="C30" i="1"/>
  <c r="L1" i="1" l="1"/>
  <c r="O1" i="1" s="1"/>
  <c r="N1" i="1"/>
  <c r="I8" i="1"/>
  <c r="J8" i="1" s="1"/>
  <c r="M1" i="1"/>
  <c r="I4" i="1" l="1"/>
  <c r="I3" i="1"/>
  <c r="I2" i="1"/>
  <c r="J3" i="1" l="1"/>
  <c r="K3" i="1" s="1"/>
  <c r="O7" i="1"/>
  <c r="J2" i="1"/>
  <c r="O5" i="1"/>
  <c r="J4" i="1"/>
  <c r="O6" i="1"/>
  <c r="I10" i="1" l="1"/>
  <c r="J10" i="1" s="1"/>
  <c r="K8" i="1" s="1"/>
  <c r="I9" i="1"/>
  <c r="J9" i="1" s="1"/>
  <c r="K9" i="1" s="1"/>
  <c r="K2" i="1"/>
  <c r="K4" i="1" s="1"/>
  <c r="L2" i="1" s="1"/>
  <c r="L4" i="1" l="1"/>
  <c r="L10" i="1" s="1"/>
  <c r="L8" i="1"/>
  <c r="L3" i="1"/>
  <c r="M2" i="1" s="1"/>
  <c r="M4" i="1" l="1"/>
  <c r="M3" i="1"/>
  <c r="O2" i="1" s="1"/>
  <c r="M5" i="1"/>
  <c r="O3" i="1" s="1"/>
  <c r="E42" i="1"/>
  <c r="F42" i="1"/>
  <c r="C36" i="1"/>
  <c r="B36" i="1"/>
  <c r="A36" i="1"/>
  <c r="C18" i="1"/>
  <c r="O4" i="1" l="1"/>
  <c r="A43" i="1"/>
  <c r="B43" i="1" s="1"/>
  <c r="E36" i="1"/>
  <c r="F36" i="1"/>
  <c r="B12" i="1"/>
  <c r="C12" i="1"/>
  <c r="A24" i="1"/>
  <c r="B24" i="1"/>
  <c r="A1" i="1"/>
  <c r="C1" i="1"/>
  <c r="B1" i="1"/>
  <c r="E7" i="1"/>
  <c r="F7" i="1"/>
  <c r="G7" i="1"/>
  <c r="A37" i="1" l="1"/>
  <c r="B37" i="1" s="1"/>
  <c r="F24" i="1"/>
  <c r="F30" i="1"/>
  <c r="E1" i="1"/>
  <c r="D1" i="1"/>
  <c r="G1" i="1" s="1"/>
  <c r="F1" i="1"/>
  <c r="A2" i="1" s="1"/>
  <c r="B2" i="1" s="1"/>
  <c r="A9" i="1"/>
  <c r="B9" i="1" s="1"/>
  <c r="C9" i="1" s="1"/>
  <c r="A10" i="1"/>
  <c r="B10" i="1" s="1"/>
  <c r="A8" i="1"/>
  <c r="B8" i="1" s="1"/>
  <c r="A4" i="1" l="1"/>
  <c r="B4" i="1" s="1"/>
  <c r="C2" i="1" s="1"/>
  <c r="C4" i="1" s="1"/>
  <c r="C8" i="1"/>
  <c r="D8" i="1" s="1"/>
  <c r="A3" i="1"/>
  <c r="B3" i="1" s="1"/>
  <c r="C3" i="1" s="1"/>
  <c r="D3" i="1" l="1"/>
  <c r="E2" i="1" s="1"/>
  <c r="D4" i="1"/>
  <c r="D2" i="1"/>
  <c r="D42" i="1" l="1"/>
  <c r="E5" i="1"/>
  <c r="E3" i="1"/>
  <c r="E4" i="1"/>
  <c r="D10" i="1"/>
  <c r="A18" i="1" l="1"/>
  <c r="D36" i="1"/>
  <c r="G36" i="1" s="1"/>
  <c r="A39" i="1" s="1"/>
  <c r="B39" i="1" s="1"/>
  <c r="G42" i="1"/>
  <c r="A38" i="1" l="1"/>
  <c r="B38" i="1" s="1"/>
  <c r="C38" i="1" s="1"/>
  <c r="E18" i="1"/>
  <c r="A12" i="1"/>
  <c r="F18" i="1"/>
  <c r="A19" i="1" s="1"/>
  <c r="B19" i="1" s="1"/>
  <c r="A44" i="1"/>
  <c r="B44" i="1" s="1"/>
  <c r="C44" i="1" s="1"/>
  <c r="A45" i="1"/>
  <c r="B45" i="1" s="1"/>
  <c r="C43" i="1" s="1"/>
  <c r="G43" i="1"/>
  <c r="C37" i="1"/>
  <c r="E12" i="1" l="1"/>
  <c r="F12" i="1"/>
  <c r="D43" i="1"/>
  <c r="C39" i="1"/>
  <c r="D38" i="1"/>
  <c r="A13" i="1" l="1"/>
  <c r="B13" i="1" s="1"/>
  <c r="D18" i="1" s="1"/>
  <c r="C24" i="1"/>
  <c r="E24" i="1" s="1"/>
  <c r="A25" i="1" s="1"/>
  <c r="B25" i="1" s="1"/>
  <c r="E30" i="1"/>
  <c r="A31" i="1" s="1"/>
  <c r="B31" i="1" s="1"/>
  <c r="E39" i="1"/>
  <c r="E40" i="1"/>
  <c r="E37" i="1"/>
  <c r="E38" i="1"/>
  <c r="B41" i="1"/>
  <c r="D39" i="1"/>
  <c r="D45" i="1" s="1"/>
  <c r="D37" i="1"/>
  <c r="E19" i="1" l="1"/>
  <c r="F19" i="1" s="1"/>
  <c r="D12" i="1"/>
  <c r="G18" i="1"/>
  <c r="A21" i="1" l="1"/>
  <c r="B21" i="1" s="1"/>
  <c r="C19" i="1" s="1"/>
  <c r="A20" i="1"/>
  <c r="B20" i="1" s="1"/>
  <c r="C20" i="1" s="1"/>
  <c r="G12" i="1"/>
  <c r="D24" i="1"/>
  <c r="G24" i="1" s="1"/>
  <c r="A27" i="1" s="1"/>
  <c r="B27" i="1" s="1"/>
  <c r="G31" i="1" s="1"/>
  <c r="G30" i="1"/>
  <c r="D19" i="1" l="1"/>
  <c r="A15" i="1"/>
  <c r="B15" i="1" s="1"/>
  <c r="A14" i="1"/>
  <c r="B14" i="1" s="1"/>
  <c r="C14" i="1" s="1"/>
  <c r="A26" i="1"/>
  <c r="A33" i="1"/>
  <c r="B33" i="1" s="1"/>
  <c r="C31" i="1" s="1"/>
  <c r="A32" i="1"/>
  <c r="B32" i="1" s="1"/>
  <c r="C32" i="1" s="1"/>
  <c r="C25" i="1"/>
  <c r="C27" i="1" s="1"/>
  <c r="B26" i="1"/>
  <c r="C26" i="1" s="1"/>
  <c r="G19" i="1" l="1"/>
  <c r="C13" i="1"/>
  <c r="D31" i="1"/>
  <c r="D26" i="1"/>
  <c r="E26" i="1" s="1"/>
  <c r="D25" i="1"/>
  <c r="B29" i="1"/>
  <c r="D27" i="1"/>
  <c r="D33" i="1" s="1"/>
  <c r="C15" i="1" l="1"/>
  <c r="D14" i="1"/>
  <c r="E28" i="1"/>
  <c r="E43" i="1" s="1"/>
  <c r="F43" i="1" s="1"/>
  <c r="E27" i="1"/>
  <c r="E25" i="1"/>
  <c r="E16" i="1" l="1"/>
  <c r="E31" i="1" s="1"/>
  <c r="F31" i="1" s="1"/>
  <c r="E15" i="1"/>
  <c r="E14" i="1"/>
  <c r="E13" i="1"/>
  <c r="D13" i="1"/>
  <c r="D15" i="1"/>
  <c r="D21" i="1" s="1"/>
</calcChain>
</file>

<file path=xl/sharedStrings.xml><?xml version="1.0" encoding="utf-8"?>
<sst xmlns="http://schemas.openxmlformats.org/spreadsheetml/2006/main" count="83" uniqueCount="14">
  <si>
    <t>High1</t>
  </si>
  <si>
    <t>High2</t>
  </si>
  <si>
    <t>high2</t>
  </si>
  <si>
    <t>JUNCTION</t>
  </si>
  <si>
    <t>low1</t>
  </si>
  <si>
    <t>low2</t>
  </si>
  <si>
    <t>Low1</t>
  </si>
  <si>
    <t>Input here</t>
  </si>
  <si>
    <t>Target</t>
  </si>
  <si>
    <t>Low2</t>
  </si>
  <si>
    <t>Firstlow</t>
  </si>
  <si>
    <t>secondhigh</t>
  </si>
  <si>
    <t>firstlow</t>
  </si>
  <si>
    <t>junction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</si>
</sst>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"/>
    <numFmt numFmtId="165" formatCode="0.0"/>
    <numFmt numFmtId="166" formatCode="0.000"/>
    <numFmt numFmtId="167" formatCode="0.00000"/>
    <numFmt numFmtId="168" formatCode="0.000000"/>
  </numFmts>
  <fonts count="23" x14ac:knownFonts="1">
    <font>
      <sz val="11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b/>
      <i/>
      <sz val="18"/>
      <color rgb="FF002060"/>
      <name val="Calibri"/>
      <family val="2"/>
      <scheme val="minor"/>
    </font>
    <font>
      <sz val="18"/>
      <color rgb="FFFFFF00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i/>
      <sz val="18"/>
      <color rgb="FF92D050"/>
      <name val="Calibri"/>
      <family val="2"/>
      <scheme val="minor"/>
    </font>
    <font>
      <b/>
      <i/>
      <sz val="14"/>
      <color rgb="FF00206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92D050"/>
      <name val="Calibri"/>
      <family val="2"/>
      <scheme val="minor"/>
    </font>
    <font>
      <b/>
      <i/>
      <sz val="18"/>
      <color rgb="FFFFFF0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rgb="FFFFFF00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6"/>
      <color rgb="FFFFFF00"/>
      <name val="Calibri"/>
      <family val="2"/>
      <scheme val="minor"/>
    </font>
    <font>
      <b/>
      <i/>
      <sz val="16"/>
      <color rgb="FF002060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i/>
      <sz val="16"/>
      <color rgb="FF92D050"/>
      <name val="Calibri"/>
      <family val="2"/>
      <scheme val="minor"/>
    </font>
    <font>
      <sz val="16"/>
      <color rgb="FF92D050"/>
      <name val="Calibri"/>
      <family val="2"/>
      <scheme val="minor"/>
    </font>
    <font>
      <b/>
      <i/>
      <sz val="16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164" fontId="3" fillId="2" borderId="0" xfId="0" applyNumberFormat="1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3" borderId="0" xfId="0" applyFont="1" applyFill="1"/>
    <xf numFmtId="0" fontId="8" fillId="3" borderId="0" xfId="0" applyFont="1" applyFill="1"/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  <xf numFmtId="164" fontId="2" fillId="2" borderId="0" xfId="0" applyNumberFormat="1" applyFont="1" applyFill="1" applyAlignment="1">
      <alignment horizontal="center"/>
    </xf>
    <xf numFmtId="0" fontId="14" fillId="2" borderId="0" xfId="0" applyFont="1" applyFill="1"/>
    <xf numFmtId="0" fontId="15" fillId="2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8" fillId="4" borderId="0" xfId="0" applyFont="1" applyFill="1"/>
    <xf numFmtId="0" fontId="11" fillId="4" borderId="0" xfId="0" applyFont="1" applyFill="1"/>
    <xf numFmtId="0" fontId="4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3" fillId="5" borderId="0" xfId="0" applyFont="1" applyFill="1"/>
    <xf numFmtId="164" fontId="3" fillId="5" borderId="0" xfId="0" applyNumberFormat="1" applyFont="1" applyFill="1"/>
    <xf numFmtId="0" fontId="1" fillId="5" borderId="0" xfId="0" applyFont="1" applyFill="1" applyAlignment="1">
      <alignment horizontal="center"/>
    </xf>
    <xf numFmtId="0" fontId="11" fillId="5" borderId="0" xfId="0" applyFont="1" applyFill="1"/>
    <xf numFmtId="0" fontId="6" fillId="5" borderId="0" xfId="0" applyFont="1" applyFill="1" applyAlignment="1">
      <alignment horizontal="center"/>
    </xf>
    <xf numFmtId="0" fontId="7" fillId="5" borderId="0" xfId="0" applyFont="1" applyFill="1"/>
    <xf numFmtId="0" fontId="12" fillId="5" borderId="0" xfId="0" applyFont="1" applyFill="1"/>
    <xf numFmtId="164" fontId="2" fillId="5" borderId="0" xfId="0" applyNumberFormat="1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164" fontId="13" fillId="2" borderId="0" xfId="0" applyNumberFormat="1" applyFont="1" applyFill="1"/>
    <xf numFmtId="164" fontId="14" fillId="2" borderId="0" xfId="0" applyNumberFormat="1" applyFont="1" applyFill="1"/>
    <xf numFmtId="0" fontId="14" fillId="5" borderId="0" xfId="0" applyFont="1" applyFill="1"/>
    <xf numFmtId="0" fontId="15" fillId="5" borderId="0" xfId="0" applyFont="1" applyFill="1" applyAlignment="1">
      <alignment horizontal="center"/>
    </xf>
    <xf numFmtId="0" fontId="14" fillId="4" borderId="0" xfId="0" applyFont="1" applyFill="1"/>
    <xf numFmtId="0" fontId="10" fillId="6" borderId="0" xfId="0" applyFont="1" applyFill="1" applyAlignment="1">
      <alignment horizontal="center"/>
    </xf>
    <xf numFmtId="0" fontId="3" fillId="6" borderId="0" xfId="0" applyFont="1" applyFill="1"/>
    <xf numFmtId="0" fontId="2" fillId="6" borderId="0" xfId="0" applyFont="1" applyFill="1" applyAlignment="1">
      <alignment horizontal="center"/>
    </xf>
    <xf numFmtId="164" fontId="3" fillId="6" borderId="0" xfId="0" applyNumberFormat="1" applyFont="1" applyFill="1"/>
    <xf numFmtId="0" fontId="1" fillId="6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8" fillId="6" borderId="0" xfId="0" applyFont="1" applyFill="1"/>
    <xf numFmtId="0" fontId="11" fillId="6" borderId="0" xfId="0" applyFont="1" applyFill="1"/>
    <xf numFmtId="0" fontId="4" fillId="6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7" fillId="6" borderId="0" xfId="0" applyFont="1" applyFill="1"/>
    <xf numFmtId="164" fontId="13" fillId="6" borderId="0" xfId="0" applyNumberFormat="1" applyFont="1" applyFill="1"/>
    <xf numFmtId="0" fontId="14" fillId="6" borderId="0" xfId="0" applyFont="1" applyFill="1"/>
    <xf numFmtId="164" fontId="2" fillId="6" borderId="0" xfId="0" applyNumberFormat="1" applyFont="1" applyFill="1" applyAlignment="1">
      <alignment horizontal="center"/>
    </xf>
    <xf numFmtId="0" fontId="9" fillId="6" borderId="0" xfId="0" applyFont="1" applyFill="1" applyAlignment="1">
      <alignment horizontal="center"/>
    </xf>
    <xf numFmtId="165" fontId="14" fillId="6" borderId="0" xfId="0" applyNumberFormat="1" applyFont="1" applyFill="1"/>
    <xf numFmtId="0" fontId="3" fillId="6" borderId="0" xfId="0" applyFont="1" applyFill="1" applyAlignment="1">
      <alignment horizontal="center"/>
    </xf>
    <xf numFmtId="0" fontId="15" fillId="6" borderId="0" xfId="0" applyFont="1" applyFill="1" applyAlignment="1">
      <alignment horizontal="center"/>
    </xf>
    <xf numFmtId="0" fontId="12" fillId="7" borderId="0" xfId="0" applyFont="1" applyFill="1"/>
    <xf numFmtId="0" fontId="3" fillId="7" borderId="0" xfId="0" applyFont="1" applyFill="1"/>
    <xf numFmtId="0" fontId="16" fillId="7" borderId="0" xfId="0" applyFont="1" applyFill="1"/>
    <xf numFmtId="0" fontId="14" fillId="7" borderId="0" xfId="0" applyFont="1" applyFill="1"/>
    <xf numFmtId="0" fontId="17" fillId="2" borderId="0" xfId="0" applyFont="1" applyFill="1" applyAlignment="1">
      <alignment horizontal="center"/>
    </xf>
    <xf numFmtId="0" fontId="16" fillId="2" borderId="0" xfId="0" applyFont="1" applyFill="1"/>
    <xf numFmtId="0" fontId="18" fillId="0" borderId="0" xfId="0" applyFont="1"/>
    <xf numFmtId="164" fontId="16" fillId="2" borderId="0" xfId="0" applyNumberFormat="1" applyFont="1" applyFill="1"/>
    <xf numFmtId="0" fontId="19" fillId="2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1" fillId="3" borderId="0" xfId="0" applyFont="1" applyFill="1"/>
    <xf numFmtId="0" fontId="19" fillId="0" borderId="0" xfId="0" applyFont="1" applyFill="1" applyAlignment="1">
      <alignment horizontal="center"/>
    </xf>
    <xf numFmtId="0" fontId="18" fillId="3" borderId="0" xfId="0" applyFont="1" applyFill="1"/>
    <xf numFmtId="0" fontId="22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22" fillId="5" borderId="0" xfId="0" applyFont="1" applyFill="1" applyAlignment="1">
      <alignment horizontal="center"/>
    </xf>
    <xf numFmtId="0" fontId="16" fillId="5" borderId="0" xfId="0" applyFont="1" applyFill="1"/>
    <xf numFmtId="164" fontId="11" fillId="2" borderId="0" xfId="0" applyNumberFormat="1" applyFont="1" applyFill="1"/>
    <xf numFmtId="166" fontId="11" fillId="2" borderId="0" xfId="0" applyNumberFormat="1" applyFont="1" applyFill="1"/>
    <xf numFmtId="167" fontId="16" fillId="2" borderId="0" xfId="0" applyNumberFormat="1" applyFont="1" applyFill="1"/>
    <xf numFmtId="168" fontId="1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topLeftCell="F1" workbookViewId="0">
      <selection activeCell="N8" sqref="N8"/>
    </sheetView>
  </sheetViews>
  <sheetFormatPr defaultRowHeight="14.4" x14ac:dyDescent="0.3"/>
  <cols>
    <col min="1" max="1" width="20.88671875" bestFit="1" customWidth="1"/>
    <col min="2" max="2" width="14.109375" bestFit="1" customWidth="1"/>
    <col min="3" max="3" width="12.33203125" bestFit="1" customWidth="1"/>
    <col min="4" max="4" width="20.109375" bestFit="1" customWidth="1"/>
    <col min="5" max="5" width="12.33203125" bestFit="1" customWidth="1"/>
    <col min="6" max="6" width="12.21875" bestFit="1" customWidth="1"/>
    <col min="7" max="7" width="13.109375" bestFit="1" customWidth="1"/>
    <col min="9" max="9" width="19.44140625" bestFit="1" customWidth="1"/>
    <col min="10" max="13" width="11.6640625" bestFit="1" customWidth="1"/>
    <col min="14" max="14" width="9" bestFit="1" customWidth="1"/>
    <col min="15" max="15" width="15" customWidth="1"/>
    <col min="16" max="16" width="9" bestFit="1" customWidth="1"/>
  </cols>
  <sheetData>
    <row r="1" spans="1:16" ht="23.4" x14ac:dyDescent="0.45">
      <c r="A1" s="2">
        <f>A7</f>
        <v>76543</v>
      </c>
      <c r="B1" s="2">
        <f>B7</f>
        <v>76267</v>
      </c>
      <c r="C1" s="2">
        <f>C7</f>
        <v>76793</v>
      </c>
      <c r="D1" s="2">
        <f>D7</f>
        <v>75833</v>
      </c>
      <c r="E1" s="3">
        <f>(A1-C1)</f>
        <v>-250</v>
      </c>
      <c r="F1" s="3">
        <f>(A1-B1)</f>
        <v>276</v>
      </c>
      <c r="G1" s="3">
        <f>(A1-D1)</f>
        <v>710</v>
      </c>
      <c r="H1">
        <v>1</v>
      </c>
      <c r="I1" s="61">
        <f>I7</f>
        <v>77345</v>
      </c>
      <c r="J1" s="61">
        <f>J7</f>
        <v>75833</v>
      </c>
      <c r="K1" s="61">
        <f>K7</f>
        <v>75954</v>
      </c>
      <c r="L1" s="61">
        <f>L7</f>
        <v>72574</v>
      </c>
      <c r="M1" s="62">
        <f>(I1-K1)</f>
        <v>1391</v>
      </c>
      <c r="N1" s="62">
        <f>(I1-J1)</f>
        <v>1512</v>
      </c>
      <c r="O1" s="76">
        <f>(I1-L1)</f>
        <v>4771</v>
      </c>
      <c r="P1" s="63">
        <v>5</v>
      </c>
    </row>
    <row r="2" spans="1:16" ht="25.8" x14ac:dyDescent="0.5">
      <c r="A2" s="3">
        <f>(E1/F1)</f>
        <v>-0.90579710144927539</v>
      </c>
      <c r="B2" s="4">
        <f>ROUNDDOWN(A2,1)</f>
        <v>-0.9</v>
      </c>
      <c r="C2" s="4">
        <f>(B2-B4)</f>
        <v>-3.4</v>
      </c>
      <c r="D2" s="1" t="str">
        <f>IF(C4&gt;C3,"-","+")</f>
        <v>+</v>
      </c>
      <c r="E2" s="5">
        <f>(D1+(D3*100))</f>
        <v>76307.40045890311</v>
      </c>
      <c r="F2" s="9" t="s">
        <v>0</v>
      </c>
      <c r="G2" s="3"/>
      <c r="H2">
        <v>1</v>
      </c>
      <c r="I2" s="62">
        <f>(M1/N1)</f>
        <v>0.919973544973545</v>
      </c>
      <c r="J2" s="64">
        <f>ROUNDDOWN(I2,1)</f>
        <v>0.9</v>
      </c>
      <c r="K2" s="64">
        <f>(J2-J4)</f>
        <v>-2.2000000000000002</v>
      </c>
      <c r="L2" s="65" t="str">
        <f>IF(K4&gt;K3,"-","+")</f>
        <v>+</v>
      </c>
      <c r="M2" s="66">
        <f>(L1+(L3*100))</f>
        <v>72893.721938986419</v>
      </c>
      <c r="N2" s="67" t="s">
        <v>0</v>
      </c>
      <c r="O2" s="77">
        <f>(M3/M2)</f>
        <v>1.0394752438802102</v>
      </c>
      <c r="P2" s="63">
        <v>5</v>
      </c>
    </row>
    <row r="3" spans="1:16" ht="23.4" x14ac:dyDescent="0.45">
      <c r="A3" s="3">
        <f>E1/G1</f>
        <v>-0.352112676056338</v>
      </c>
      <c r="B3" s="3">
        <f>ROUNDDOWN(A3,1)</f>
        <v>-0.3</v>
      </c>
      <c r="C3" s="3">
        <f>(B3-1)</f>
        <v>-1.3</v>
      </c>
      <c r="D3" s="3">
        <f>(A1/D1)*(ABS(C2+C3))</f>
        <v>4.7440045890311611</v>
      </c>
      <c r="E3" s="5">
        <f>(D1+(D3*1000))</f>
        <v>80577.004589031159</v>
      </c>
      <c r="F3" s="9" t="s">
        <v>1</v>
      </c>
      <c r="G3" s="3"/>
      <c r="H3">
        <v>1</v>
      </c>
      <c r="I3" s="62">
        <f>M1/O1</f>
        <v>0.29155313351498635</v>
      </c>
      <c r="J3" s="62">
        <f>ROUNDDOWN(I3,1)</f>
        <v>0.2</v>
      </c>
      <c r="K3" s="62">
        <f>(J3-1)</f>
        <v>-0.8</v>
      </c>
      <c r="L3" s="62">
        <f>(I1/L1)*(ABS(K2+K3))</f>
        <v>3.1972193898641388</v>
      </c>
      <c r="M3" s="66">
        <f>(L1+(L3*1000))</f>
        <v>75771.219389864142</v>
      </c>
      <c r="N3" s="67" t="s">
        <v>1</v>
      </c>
      <c r="O3" s="77">
        <f>(M5/M4)</f>
        <v>1.0414763761819372</v>
      </c>
      <c r="P3" s="63">
        <v>5</v>
      </c>
    </row>
    <row r="4" spans="1:16" ht="23.4" x14ac:dyDescent="0.45">
      <c r="A4" s="3">
        <f>(G1/F1)</f>
        <v>2.5724637681159419</v>
      </c>
      <c r="B4" s="3">
        <f>ROUNDDOWN(A4,1)</f>
        <v>2.5</v>
      </c>
      <c r="C4" s="4">
        <f>ROUNDDOWN(C2,3)</f>
        <v>-3.4</v>
      </c>
      <c r="D4" s="13" t="str">
        <f>IF(C4&gt;C3,"Contiune","Retrace")</f>
        <v>Retrace</v>
      </c>
      <c r="E4" s="6">
        <f>(D1-(D3*1000))</f>
        <v>71088.995410968841</v>
      </c>
      <c r="F4" s="9" t="s">
        <v>6</v>
      </c>
      <c r="G4" s="3"/>
      <c r="H4">
        <v>1</v>
      </c>
      <c r="I4" s="62">
        <f>(O1/N1)</f>
        <v>3.1554232804232805</v>
      </c>
      <c r="J4" s="62">
        <f>ROUNDDOWN(I4,1)</f>
        <v>3.1</v>
      </c>
      <c r="K4" s="64">
        <f>ROUNDDOWN(K2,3)</f>
        <v>-2.2000000000000002</v>
      </c>
      <c r="L4" s="13" t="str">
        <f>IF(K4&gt;K3,"Contiune","Retrace")</f>
        <v>Retrace</v>
      </c>
      <c r="M4" s="68">
        <f>(L1-(L3*1000))</f>
        <v>69376.780610135858</v>
      </c>
      <c r="N4" s="67" t="s">
        <v>6</v>
      </c>
      <c r="O4" s="77">
        <f>O2-O3</f>
        <v>-2.0011323017270488E-3</v>
      </c>
      <c r="P4" s="63">
        <v>5</v>
      </c>
    </row>
    <row r="5" spans="1:16" ht="23.4" x14ac:dyDescent="0.45">
      <c r="A5" s="7" t="s">
        <v>2</v>
      </c>
      <c r="B5" s="7" t="s">
        <v>3</v>
      </c>
      <c r="C5" s="7" t="s">
        <v>4</v>
      </c>
      <c r="D5" s="7" t="s">
        <v>5</v>
      </c>
      <c r="E5" s="6">
        <f>(D1-(D3*100))</f>
        <v>75358.59954109689</v>
      </c>
      <c r="F5" s="9" t="s">
        <v>9</v>
      </c>
      <c r="G5" s="3"/>
      <c r="H5">
        <v>1</v>
      </c>
      <c r="I5" s="61" t="s">
        <v>2</v>
      </c>
      <c r="J5" s="61" t="s">
        <v>3</v>
      </c>
      <c r="K5" s="61" t="s">
        <v>4</v>
      </c>
      <c r="L5" s="61" t="s">
        <v>5</v>
      </c>
      <c r="M5" s="68">
        <f>(L1-(L3*100))</f>
        <v>72254.278061013581</v>
      </c>
      <c r="N5" s="67" t="s">
        <v>9</v>
      </c>
      <c r="O5" s="77">
        <f>I2</f>
        <v>0.919973544973545</v>
      </c>
      <c r="P5" s="63">
        <v>5</v>
      </c>
    </row>
    <row r="6" spans="1:16" ht="23.4" x14ac:dyDescent="0.45">
      <c r="A6" s="8" t="s">
        <v>7</v>
      </c>
      <c r="B6" s="14"/>
      <c r="C6" s="14"/>
      <c r="D6" s="14"/>
      <c r="E6" s="3"/>
      <c r="F6" s="3"/>
      <c r="G6" s="3"/>
      <c r="H6">
        <v>1</v>
      </c>
      <c r="I6" s="69" t="s">
        <v>7</v>
      </c>
      <c r="J6" s="62"/>
      <c r="K6" s="62"/>
      <c r="L6" s="62"/>
      <c r="M6" s="62"/>
      <c r="N6" s="62"/>
      <c r="O6" s="77">
        <f>I4</f>
        <v>3.1554232804232805</v>
      </c>
      <c r="P6" s="63">
        <v>5</v>
      </c>
    </row>
    <row r="7" spans="1:16" ht="23.4" x14ac:dyDescent="0.45">
      <c r="A7" s="2">
        <v>76543</v>
      </c>
      <c r="B7" s="2">
        <v>76267</v>
      </c>
      <c r="C7" s="2">
        <v>76793</v>
      </c>
      <c r="D7" s="2">
        <f>E8+F8</f>
        <v>75833</v>
      </c>
      <c r="E7" s="3">
        <f>(C7-A7)</f>
        <v>250</v>
      </c>
      <c r="F7" s="3">
        <f>(B7-A7)</f>
        <v>-276</v>
      </c>
      <c r="G7" s="3">
        <f>(D7-A7)</f>
        <v>-710</v>
      </c>
      <c r="H7">
        <v>1</v>
      </c>
      <c r="I7" s="61">
        <v>77345</v>
      </c>
      <c r="J7" s="61">
        <v>75833</v>
      </c>
      <c r="K7" s="61">
        <v>75954</v>
      </c>
      <c r="L7" s="61">
        <f>M8+N8+O8</f>
        <v>72574</v>
      </c>
      <c r="M7" s="62">
        <f>(K7-I7)</f>
        <v>-1391</v>
      </c>
      <c r="N7" s="62">
        <f>(J7-I7)</f>
        <v>-1512</v>
      </c>
      <c r="O7" s="74">
        <f>1-(I3)</f>
        <v>0.70844686648501365</v>
      </c>
      <c r="P7" s="63">
        <v>5</v>
      </c>
    </row>
    <row r="8" spans="1:16" ht="23.4" x14ac:dyDescent="0.45">
      <c r="A8" s="3">
        <f>(F7/E7)</f>
        <v>-1.1040000000000001</v>
      </c>
      <c r="B8" s="4">
        <f>ROUNDDOWN(A8,1)</f>
        <v>-1.1000000000000001</v>
      </c>
      <c r="C8" s="4">
        <f>(B8-B10)</f>
        <v>-1.4000000000000001</v>
      </c>
      <c r="D8" s="10" t="str">
        <f>IF(C8&gt;C9,"Continous","Reverse")</f>
        <v>Continous</v>
      </c>
      <c r="E8" s="38">
        <v>75833</v>
      </c>
      <c r="F8" s="38">
        <v>0</v>
      </c>
      <c r="G8" s="3"/>
      <c r="H8">
        <v>1</v>
      </c>
      <c r="I8" s="62">
        <f>(N7/M7)</f>
        <v>1.0869877785765636</v>
      </c>
      <c r="J8" s="64">
        <f>ROUNDDOWN(I8,1)</f>
        <v>1</v>
      </c>
      <c r="K8" s="64">
        <f>(J8-J10)</f>
        <v>2135.1999999999998</v>
      </c>
      <c r="L8" s="70" t="str">
        <f>IF(K8&gt;K9,"Continous","Reverse")</f>
        <v>Continous</v>
      </c>
      <c r="M8" s="20">
        <v>73874</v>
      </c>
      <c r="N8" s="20">
        <v>-1300</v>
      </c>
      <c r="O8" s="75">
        <v>0</v>
      </c>
      <c r="P8" s="63">
        <v>5</v>
      </c>
    </row>
    <row r="9" spans="1:16" ht="23.4" x14ac:dyDescent="0.45">
      <c r="A9" s="3">
        <f>G7/E7</f>
        <v>-2.84</v>
      </c>
      <c r="B9" s="3">
        <f>ROUNDDOWN(A9,1)</f>
        <v>-2.8</v>
      </c>
      <c r="C9" s="3">
        <f>(B9-1)</f>
        <v>-3.8</v>
      </c>
      <c r="D9" s="11" t="s">
        <v>8</v>
      </c>
      <c r="E9" s="16">
        <v>113818</v>
      </c>
      <c r="F9" s="13" t="s">
        <v>10</v>
      </c>
      <c r="G9" s="3"/>
      <c r="H9">
        <v>1</v>
      </c>
      <c r="I9" s="62">
        <f>O7/M7</f>
        <v>-5.0930759632279916E-4</v>
      </c>
      <c r="J9" s="62">
        <f>ROUNDDOWN(I9,1)</f>
        <v>0</v>
      </c>
      <c r="K9" s="62">
        <f>(J9-1)</f>
        <v>-1</v>
      </c>
      <c r="L9" s="71" t="s">
        <v>8</v>
      </c>
      <c r="M9" s="13">
        <v>113818</v>
      </c>
      <c r="N9" s="13" t="s">
        <v>10</v>
      </c>
      <c r="O9" s="62"/>
      <c r="P9" s="63">
        <v>5</v>
      </c>
    </row>
    <row r="10" spans="1:16" ht="23.4" x14ac:dyDescent="0.45">
      <c r="A10" s="3">
        <f>(F7/G7)</f>
        <v>0.38873239436619716</v>
      </c>
      <c r="B10" s="3">
        <f>ROUNDDOWN(A10,1)</f>
        <v>0.3</v>
      </c>
      <c r="C10" s="3"/>
      <c r="D10" s="11" t="str">
        <f>D4</f>
        <v>Retrace</v>
      </c>
      <c r="E10" s="3"/>
      <c r="F10" s="3"/>
      <c r="G10" s="3"/>
      <c r="H10">
        <v>1</v>
      </c>
      <c r="I10" s="62">
        <f>(N7/O7)</f>
        <v>-2134.2461538461539</v>
      </c>
      <c r="J10" s="62">
        <f>ROUNDDOWN(I10,1)</f>
        <v>-2134.1999999999998</v>
      </c>
      <c r="K10" s="62"/>
      <c r="L10" s="71" t="str">
        <f>L4</f>
        <v>Retrace</v>
      </c>
      <c r="M10" s="62"/>
      <c r="N10" s="62"/>
      <c r="O10" s="62"/>
      <c r="P10" s="63">
        <v>5</v>
      </c>
    </row>
    <row r="11" spans="1:16" ht="23.4" x14ac:dyDescent="0.45">
      <c r="A11" s="33" t="s">
        <v>2</v>
      </c>
      <c r="B11" s="33" t="s">
        <v>3</v>
      </c>
      <c r="C11" s="33" t="s">
        <v>4</v>
      </c>
      <c r="D11" s="33" t="s">
        <v>5</v>
      </c>
      <c r="E11" s="23"/>
      <c r="F11" s="23"/>
      <c r="G11" s="23"/>
      <c r="H11">
        <v>1</v>
      </c>
      <c r="I11" s="72" t="s">
        <v>2</v>
      </c>
      <c r="J11" s="72" t="s">
        <v>3</v>
      </c>
      <c r="K11" s="72" t="s">
        <v>4</v>
      </c>
      <c r="L11" s="72" t="s">
        <v>5</v>
      </c>
      <c r="M11" s="73"/>
      <c r="N11" s="73"/>
      <c r="O11" s="73"/>
      <c r="P11" s="63">
        <v>5</v>
      </c>
    </row>
    <row r="12" spans="1:16" ht="23.4" x14ac:dyDescent="0.45">
      <c r="A12" s="22">
        <f>A18</f>
        <v>71088.995410968841</v>
      </c>
      <c r="B12" s="22">
        <f>B18</f>
        <v>76267</v>
      </c>
      <c r="C12" s="22">
        <f>C18</f>
        <v>113818</v>
      </c>
      <c r="D12" s="22">
        <f>D18</f>
        <v>79298.995410968841</v>
      </c>
      <c r="E12" s="23">
        <f>(A12-C12)</f>
        <v>-42729.004589031159</v>
      </c>
      <c r="F12" s="23">
        <f>(A12-B12)</f>
        <v>-5178.0045890311594</v>
      </c>
      <c r="G12" s="23">
        <f>(A12-D12)</f>
        <v>-8210</v>
      </c>
      <c r="H12">
        <v>2</v>
      </c>
    </row>
    <row r="13" spans="1:16" ht="25.8" x14ac:dyDescent="0.5">
      <c r="A13" s="23">
        <f>(E12/F12)</f>
        <v>8.2520213828211482</v>
      </c>
      <c r="B13" s="24">
        <f>ROUNDDOWN(A13,1)</f>
        <v>8.1999999999999993</v>
      </c>
      <c r="C13" s="24">
        <f>(B13-B15)</f>
        <v>6.6999999999999993</v>
      </c>
      <c r="D13" s="25" t="str">
        <f>IF(C15&gt;C14,"-","+")</f>
        <v>-</v>
      </c>
      <c r="E13" s="44">
        <f>(D12+(D14*100))</f>
        <v>80276.145305445782</v>
      </c>
      <c r="F13" s="45" t="s">
        <v>0</v>
      </c>
      <c r="G13" s="23"/>
      <c r="H13">
        <v>2</v>
      </c>
    </row>
    <row r="14" spans="1:16" ht="23.4" x14ac:dyDescent="0.45">
      <c r="A14" s="23">
        <f>E12/G12</f>
        <v>5.2045072581036731</v>
      </c>
      <c r="B14" s="23">
        <f>ROUNDDOWN(A14,1)</f>
        <v>5.2</v>
      </c>
      <c r="C14" s="23">
        <f>(B14-1)</f>
        <v>4.2</v>
      </c>
      <c r="D14" s="23">
        <f>(A12/D12)*(ABS(C13+C14))</f>
        <v>9.7714989447694602</v>
      </c>
      <c r="E14" s="44">
        <f>(D12+(D14*1000))</f>
        <v>89070.494355738309</v>
      </c>
      <c r="F14" s="45" t="s">
        <v>1</v>
      </c>
      <c r="G14" s="23"/>
      <c r="H14">
        <v>2</v>
      </c>
    </row>
    <row r="15" spans="1:16" ht="23.4" x14ac:dyDescent="0.45">
      <c r="A15" s="23">
        <f>(G12/F12)</f>
        <v>1.5855528628521645</v>
      </c>
      <c r="B15" s="23">
        <f>ROUNDDOWN(A15,1)</f>
        <v>1.5</v>
      </c>
      <c r="C15" s="24">
        <f>ROUNDDOWN(C13,3)</f>
        <v>6.7</v>
      </c>
      <c r="D15" s="26" t="str">
        <f>IF(C15&gt;C14,"contiune","Reverse")</f>
        <v>contiune</v>
      </c>
      <c r="E15" s="47">
        <f>(D12-(D14*1000))</f>
        <v>69527.496466199373</v>
      </c>
      <c r="F15" s="45" t="s">
        <v>6</v>
      </c>
      <c r="G15" s="23"/>
      <c r="H15">
        <v>2</v>
      </c>
    </row>
    <row r="16" spans="1:16" ht="23.4" x14ac:dyDescent="0.45">
      <c r="A16" s="27" t="s">
        <v>2</v>
      </c>
      <c r="B16" s="27" t="s">
        <v>3</v>
      </c>
      <c r="C16" s="27" t="s">
        <v>4</v>
      </c>
      <c r="D16" s="27" t="s">
        <v>5</v>
      </c>
      <c r="E16" s="47">
        <f>(D12-(D14*100))</f>
        <v>78321.8455164919</v>
      </c>
      <c r="F16" s="45" t="s">
        <v>9</v>
      </c>
      <c r="G16" s="23"/>
      <c r="H16">
        <v>2</v>
      </c>
    </row>
    <row r="17" spans="1:8" ht="25.8" x14ac:dyDescent="0.5">
      <c r="A17" s="28" t="s">
        <v>7</v>
      </c>
      <c r="B17" s="29"/>
      <c r="C17" s="25">
        <v>0</v>
      </c>
      <c r="D17" s="25">
        <v>1</v>
      </c>
      <c r="E17" s="23"/>
      <c r="F17" s="23"/>
      <c r="G17" s="23"/>
      <c r="H17">
        <v>2</v>
      </c>
    </row>
    <row r="18" spans="1:8" ht="23.4" x14ac:dyDescent="0.45">
      <c r="A18" s="22">
        <f>E4</f>
        <v>71088.995410968841</v>
      </c>
      <c r="B18" s="22">
        <f>B7</f>
        <v>76267</v>
      </c>
      <c r="C18" s="22">
        <f>E9</f>
        <v>113818</v>
      </c>
      <c r="D18" s="30">
        <f>((E4+(B13+C17+0.01)*1000*D17))</f>
        <v>79298.995410968841</v>
      </c>
      <c r="E18" s="23">
        <f>(C18-A18)</f>
        <v>42729.004589031159</v>
      </c>
      <c r="F18" s="23">
        <f>(B18-A18)</f>
        <v>5178.0045890311594</v>
      </c>
      <c r="G18" s="23">
        <f>(D18-A18)</f>
        <v>8210</v>
      </c>
      <c r="H18">
        <v>2</v>
      </c>
    </row>
    <row r="19" spans="1:8" ht="23.4" x14ac:dyDescent="0.45">
      <c r="A19" s="23">
        <f>(F18/E18)</f>
        <v>0.12118242956589703</v>
      </c>
      <c r="B19" s="24">
        <f>ROUNDDOWN(A19,1)</f>
        <v>0.1</v>
      </c>
      <c r="C19" s="24">
        <f>(B19-B21)</f>
        <v>-0.5</v>
      </c>
      <c r="D19" s="31" t="str">
        <f>IF(C19&gt;C20,"Continous","Reverse")</f>
        <v>Continous</v>
      </c>
      <c r="E19" s="36">
        <f>((E4+(B13+C17+0.01)*1000*D17))</f>
        <v>79298.995410968841</v>
      </c>
      <c r="F19" s="36">
        <f>(D18+E19)/2</f>
        <v>79298.995410968841</v>
      </c>
      <c r="G19" s="36">
        <f>(B15+B13)/-1</f>
        <v>-9.6999999999999993</v>
      </c>
      <c r="H19">
        <v>2</v>
      </c>
    </row>
    <row r="20" spans="1:8" ht="23.4" x14ac:dyDescent="0.45">
      <c r="A20" s="23">
        <f>G18/E18</f>
        <v>0.1921411481255888</v>
      </c>
      <c r="B20" s="23">
        <f>ROUNDDOWN(A20,1)</f>
        <v>0.1</v>
      </c>
      <c r="C20" s="23">
        <f>(B20-1)</f>
        <v>-0.9</v>
      </c>
      <c r="D20" s="32" t="s">
        <v>8</v>
      </c>
      <c r="E20" s="23"/>
      <c r="F20" s="23"/>
      <c r="G20" s="23"/>
      <c r="H20">
        <v>2</v>
      </c>
    </row>
    <row r="21" spans="1:8" ht="23.4" x14ac:dyDescent="0.45">
      <c r="A21" s="23">
        <f>(F18/G18)</f>
        <v>0.63069483423034833</v>
      </c>
      <c r="B21" s="23">
        <f>ROUNDDOWN(A21,1)</f>
        <v>0.6</v>
      </c>
      <c r="C21" s="23"/>
      <c r="D21" s="32" t="str">
        <f>D15</f>
        <v>contiune</v>
      </c>
      <c r="E21" s="23"/>
      <c r="F21" s="23"/>
      <c r="G21" s="23"/>
      <c r="H21">
        <v>2</v>
      </c>
    </row>
    <row r="22" spans="1:8" ht="23.4" x14ac:dyDescent="0.45">
      <c r="A22" s="37" t="s">
        <v>2</v>
      </c>
      <c r="B22" s="37" t="s">
        <v>3</v>
      </c>
      <c r="C22" s="37" t="s">
        <v>4</v>
      </c>
      <c r="D22" s="37" t="s">
        <v>5</v>
      </c>
      <c r="E22" s="36"/>
      <c r="F22" s="36"/>
      <c r="G22" s="36"/>
      <c r="H22">
        <v>2</v>
      </c>
    </row>
    <row r="23" spans="1:8" ht="23.4" x14ac:dyDescent="0.45">
      <c r="A23" s="39" t="s">
        <v>2</v>
      </c>
      <c r="B23" s="39" t="s">
        <v>3</v>
      </c>
      <c r="C23" s="39" t="s">
        <v>4</v>
      </c>
      <c r="D23" s="39" t="s">
        <v>5</v>
      </c>
      <c r="E23" s="40"/>
      <c r="F23" s="40"/>
      <c r="G23" s="40"/>
      <c r="H23">
        <v>3</v>
      </c>
    </row>
    <row r="24" spans="1:8" ht="23.4" x14ac:dyDescent="0.45">
      <c r="A24" s="41">
        <f>A30</f>
        <v>111720</v>
      </c>
      <c r="B24" s="41">
        <f>B30</f>
        <v>111341</v>
      </c>
      <c r="C24" s="41">
        <f>C30</f>
        <v>111784</v>
      </c>
      <c r="D24" s="41">
        <f>D30</f>
        <v>111303</v>
      </c>
      <c r="E24" s="40">
        <f>(A24-C24)</f>
        <v>-64</v>
      </c>
      <c r="F24" s="40">
        <f>(A24-B24)</f>
        <v>379</v>
      </c>
      <c r="G24" s="40">
        <f>(A24-D24)</f>
        <v>417</v>
      </c>
      <c r="H24">
        <v>3</v>
      </c>
    </row>
    <row r="25" spans="1:8" ht="25.8" x14ac:dyDescent="0.5">
      <c r="A25" s="40">
        <f>(E24/F24)</f>
        <v>-0.16886543535620052</v>
      </c>
      <c r="B25" s="42">
        <f>ROUNDDOWN(A25,1)</f>
        <v>-0.1</v>
      </c>
      <c r="C25" s="42">
        <f>(B25-B27)</f>
        <v>-1.2000000000000002</v>
      </c>
      <c r="D25" s="43" t="str">
        <f>IF(C27&gt;C26,"-","+")</f>
        <v>+</v>
      </c>
      <c r="E25" s="18">
        <f>(D24+(D26*100))</f>
        <v>111533.86170184093</v>
      </c>
      <c r="F25" s="19" t="s">
        <v>0</v>
      </c>
      <c r="G25" s="57" t="s">
        <v>11</v>
      </c>
      <c r="H25">
        <v>3</v>
      </c>
    </row>
    <row r="26" spans="1:8" ht="23.4" x14ac:dyDescent="0.45">
      <c r="A26" s="40">
        <f>E24/G24</f>
        <v>-0.15347721822541965</v>
      </c>
      <c r="B26" s="40">
        <f>ROUNDDOWN(A26,1)</f>
        <v>-0.1</v>
      </c>
      <c r="C26" s="40">
        <f>(B26-1)</f>
        <v>-1.1000000000000001</v>
      </c>
      <c r="D26" s="40">
        <f>(A24/D24)*(ABS(C25+C26))</f>
        <v>2.3086170184092074</v>
      </c>
      <c r="E26" s="18">
        <f>(D24+(D26*1000))</f>
        <v>113611.6170184092</v>
      </c>
      <c r="F26" s="19" t="s">
        <v>1</v>
      </c>
      <c r="G26" s="58">
        <v>111720</v>
      </c>
      <c r="H26">
        <v>3</v>
      </c>
    </row>
    <row r="27" spans="1:8" ht="23.4" x14ac:dyDescent="0.45">
      <c r="A27" s="40">
        <f>(G24/F24)</f>
        <v>1.1002638522427441</v>
      </c>
      <c r="B27" s="40">
        <f>ROUNDDOWN(A27,1)</f>
        <v>1.1000000000000001</v>
      </c>
      <c r="C27" s="42">
        <f>ROUNDDOWN(C25,3)</f>
        <v>-1.2</v>
      </c>
      <c r="D27" s="46" t="str">
        <f>IF(C27&gt;C26,"Contiune","Retrace")</f>
        <v>Retrace</v>
      </c>
      <c r="E27" s="21">
        <f>(D24-(D26*1000))</f>
        <v>108994.3829815908</v>
      </c>
      <c r="F27" s="19" t="s">
        <v>6</v>
      </c>
      <c r="G27" s="58" t="s">
        <v>12</v>
      </c>
      <c r="H27">
        <v>3</v>
      </c>
    </row>
    <row r="28" spans="1:8" ht="23.4" x14ac:dyDescent="0.45">
      <c r="A28" s="48" t="s">
        <v>2</v>
      </c>
      <c r="B28" s="48" t="s">
        <v>3</v>
      </c>
      <c r="C28" s="48" t="s">
        <v>4</v>
      </c>
      <c r="D28" s="48" t="s">
        <v>5</v>
      </c>
      <c r="E28" s="21">
        <f>(D24-(D26*100))</f>
        <v>111072.13829815907</v>
      </c>
      <c r="F28" s="19" t="s">
        <v>9</v>
      </c>
      <c r="G28" s="58">
        <v>111784</v>
      </c>
      <c r="H28">
        <v>3</v>
      </c>
    </row>
    <row r="29" spans="1:8" ht="25.8" x14ac:dyDescent="0.5">
      <c r="A29" s="49" t="s">
        <v>7</v>
      </c>
      <c r="B29" s="50">
        <f>(C27+B25+A25)</f>
        <v>-1.4688654353562005</v>
      </c>
      <c r="C29" s="43">
        <v>0.6</v>
      </c>
      <c r="D29" s="43">
        <v>1</v>
      </c>
      <c r="E29" s="60">
        <v>110793</v>
      </c>
      <c r="F29" s="59" t="s">
        <v>13</v>
      </c>
      <c r="G29" s="58">
        <v>111341</v>
      </c>
      <c r="H29">
        <v>3</v>
      </c>
    </row>
    <row r="30" spans="1:8" ht="23.4" x14ac:dyDescent="0.45">
      <c r="A30" s="41">
        <f>G26</f>
        <v>111720</v>
      </c>
      <c r="B30" s="41">
        <f>G29</f>
        <v>111341</v>
      </c>
      <c r="C30" s="41">
        <f>G28</f>
        <v>111784</v>
      </c>
      <c r="D30" s="52">
        <f>((E29+(B25+C29+0.01)*1000*D29))</f>
        <v>111303</v>
      </c>
      <c r="E30" s="40">
        <f>(C30-A30)</f>
        <v>64</v>
      </c>
      <c r="F30" s="40">
        <f>(B30-A30)</f>
        <v>-379</v>
      </c>
      <c r="G30" s="40">
        <f>(D30-A30)</f>
        <v>-417</v>
      </c>
      <c r="H30">
        <v>3</v>
      </c>
    </row>
    <row r="31" spans="1:8" ht="23.4" x14ac:dyDescent="0.45">
      <c r="A31" s="40">
        <f>(F30/E30)</f>
        <v>-5.921875</v>
      </c>
      <c r="B31" s="42">
        <f>ROUNDDOWN(A31,1)</f>
        <v>-5.9</v>
      </c>
      <c r="C31" s="42">
        <f>(B31-B33)</f>
        <v>-6.8000000000000007</v>
      </c>
      <c r="D31" s="53" t="str">
        <f>IF(C31&gt;C32,"Continous","Reverse")</f>
        <v>Continous</v>
      </c>
      <c r="E31" s="51">
        <f>((E16+(B25+C29+0.01)*1000*D29))</f>
        <v>78831.8455164919</v>
      </c>
      <c r="F31" s="51">
        <f>(D30+E31)/2</f>
        <v>95067.422758245957</v>
      </c>
      <c r="G31" s="54">
        <f>ABS(B27)+ABS(B25)</f>
        <v>1.2000000000000002</v>
      </c>
      <c r="H31">
        <v>3</v>
      </c>
    </row>
    <row r="32" spans="1:8" ht="23.4" x14ac:dyDescent="0.45">
      <c r="A32" s="40">
        <f>G30/E30</f>
        <v>-6.515625</v>
      </c>
      <c r="B32" s="40">
        <f>ROUNDDOWN(A32,1)</f>
        <v>-6.5</v>
      </c>
      <c r="C32" s="40">
        <f>(B32-1)</f>
        <v>-7.5</v>
      </c>
      <c r="D32" s="55" t="s">
        <v>8</v>
      </c>
      <c r="E32" s="40"/>
      <c r="F32" s="40"/>
      <c r="G32" s="40"/>
      <c r="H32">
        <v>3</v>
      </c>
    </row>
    <row r="33" spans="1:8" ht="23.4" x14ac:dyDescent="0.45">
      <c r="A33" s="40">
        <f>(F30/G30)</f>
        <v>0.90887290167865709</v>
      </c>
      <c r="B33" s="40">
        <f>ROUNDDOWN(A33,1)</f>
        <v>0.9</v>
      </c>
      <c r="C33" s="40"/>
      <c r="D33" s="55" t="str">
        <f>D27</f>
        <v>Retrace</v>
      </c>
      <c r="E33" s="40"/>
      <c r="F33" s="40"/>
      <c r="G33" s="40"/>
      <c r="H33">
        <v>3</v>
      </c>
    </row>
    <row r="34" spans="1:8" ht="23.4" x14ac:dyDescent="0.45">
      <c r="A34" s="56" t="s">
        <v>2</v>
      </c>
      <c r="B34" s="56" t="s">
        <v>3</v>
      </c>
      <c r="C34" s="56" t="s">
        <v>4</v>
      </c>
      <c r="D34" s="56" t="s">
        <v>5</v>
      </c>
      <c r="E34" s="51"/>
      <c r="F34" s="51"/>
      <c r="G34" s="51"/>
      <c r="H34">
        <v>3</v>
      </c>
    </row>
    <row r="35" spans="1:8" ht="23.4" x14ac:dyDescent="0.45">
      <c r="A35" s="12" t="s">
        <v>2</v>
      </c>
      <c r="B35" s="12" t="s">
        <v>3</v>
      </c>
      <c r="C35" s="12" t="s">
        <v>4</v>
      </c>
      <c r="D35" s="12" t="s">
        <v>5</v>
      </c>
      <c r="E35" s="3"/>
      <c r="F35" s="3"/>
      <c r="G35" s="3"/>
      <c r="H35">
        <v>4</v>
      </c>
    </row>
    <row r="36" spans="1:8" ht="23.4" x14ac:dyDescent="0.45">
      <c r="A36" s="2">
        <f>A42</f>
        <v>114351</v>
      </c>
      <c r="B36" s="2">
        <f>B42</f>
        <v>108168</v>
      </c>
      <c r="C36" s="2">
        <f>C42</f>
        <v>105204</v>
      </c>
      <c r="D36" s="2">
        <f>D42</f>
        <v>76217.40045890311</v>
      </c>
      <c r="E36" s="3">
        <f>(A36-C36)</f>
        <v>9147</v>
      </c>
      <c r="F36" s="3">
        <f>(A36-B36)</f>
        <v>6183</v>
      </c>
      <c r="G36" s="3">
        <f>(A36-D36)</f>
        <v>38133.59954109689</v>
      </c>
      <c r="H36">
        <v>4</v>
      </c>
    </row>
    <row r="37" spans="1:8" ht="25.8" x14ac:dyDescent="0.5">
      <c r="A37" s="3">
        <f>(E36/F36)</f>
        <v>1.4793789422610384</v>
      </c>
      <c r="B37" s="4">
        <f>ROUNDDOWN(A37,1)</f>
        <v>1.4</v>
      </c>
      <c r="C37" s="4">
        <f>(B37-B39)</f>
        <v>-4.6999999999999993</v>
      </c>
      <c r="D37" s="1" t="str">
        <f>IF(C39&gt;C38,"-","+")</f>
        <v>+</v>
      </c>
      <c r="E37" s="5">
        <f>(D36+(D38*100))</f>
        <v>77042.580137314115</v>
      </c>
      <c r="F37" s="9" t="s">
        <v>0</v>
      </c>
      <c r="G37" s="3"/>
      <c r="H37">
        <v>4</v>
      </c>
    </row>
    <row r="38" spans="1:8" ht="23.4" x14ac:dyDescent="0.45">
      <c r="A38" s="3">
        <f>E36/G36</f>
        <v>0.23986720661243122</v>
      </c>
      <c r="B38" s="3">
        <f>ROUNDDOWN(A38,1)</f>
        <v>0.2</v>
      </c>
      <c r="C38" s="3">
        <f>(B38-1)</f>
        <v>-0.8</v>
      </c>
      <c r="D38" s="3">
        <f>(A36/D36)*(ABS(C37+C38))</f>
        <v>8.25179678410999</v>
      </c>
      <c r="E38" s="5">
        <f>(D36+(D38*1000))</f>
        <v>84469.197243013099</v>
      </c>
      <c r="F38" s="9" t="s">
        <v>1</v>
      </c>
      <c r="G38" s="3"/>
      <c r="H38">
        <v>4</v>
      </c>
    </row>
    <row r="39" spans="1:8" ht="23.4" x14ac:dyDescent="0.45">
      <c r="A39" s="3">
        <f>(G36/F36)</f>
        <v>6.1674914347560881</v>
      </c>
      <c r="B39" s="3">
        <f>ROUNDDOWN(A39,1)</f>
        <v>6.1</v>
      </c>
      <c r="C39" s="4">
        <f>ROUNDDOWN(C37,3)</f>
        <v>-4.7</v>
      </c>
      <c r="D39" s="13" t="str">
        <f>IF(C39&gt;C38,"Contiune","Retrace")</f>
        <v>Retrace</v>
      </c>
      <c r="E39" s="6">
        <f>(D36-(D38*1000))</f>
        <v>67965.603674793121</v>
      </c>
      <c r="F39" s="9" t="s">
        <v>6</v>
      </c>
      <c r="G39" s="3"/>
      <c r="H39">
        <v>4</v>
      </c>
    </row>
    <row r="40" spans="1:8" ht="23.4" x14ac:dyDescent="0.45">
      <c r="A40" s="7" t="s">
        <v>2</v>
      </c>
      <c r="B40" s="7" t="s">
        <v>3</v>
      </c>
      <c r="C40" s="7" t="s">
        <v>4</v>
      </c>
      <c r="D40" s="7" t="s">
        <v>5</v>
      </c>
      <c r="E40" s="6">
        <f>(D36-(D38*100))</f>
        <v>75392.220780492105</v>
      </c>
      <c r="F40" s="9" t="s">
        <v>9</v>
      </c>
      <c r="G40" s="3"/>
      <c r="H40">
        <v>4</v>
      </c>
    </row>
    <row r="41" spans="1:8" ht="25.8" x14ac:dyDescent="0.5">
      <c r="A41" s="8" t="s">
        <v>7</v>
      </c>
      <c r="B41" s="34">
        <f>(C39+B37+A37)</f>
        <v>-1.8206210577389619</v>
      </c>
      <c r="C41" s="1">
        <v>-1.5</v>
      </c>
      <c r="D41" s="1">
        <v>1</v>
      </c>
      <c r="E41" s="16"/>
      <c r="F41" s="3"/>
      <c r="G41" s="3"/>
      <c r="H41">
        <v>4</v>
      </c>
    </row>
    <row r="42" spans="1:8" ht="23.4" x14ac:dyDescent="0.45">
      <c r="A42" s="2">
        <v>114351</v>
      </c>
      <c r="B42" s="2">
        <v>108168</v>
      </c>
      <c r="C42" s="2">
        <v>105204</v>
      </c>
      <c r="D42" s="15">
        <f>((E2+(B37+C41+0.01)*1000*D41))</f>
        <v>76217.40045890311</v>
      </c>
      <c r="E42" s="3">
        <f>(C42-A42)</f>
        <v>-9147</v>
      </c>
      <c r="F42" s="3">
        <f>(B42-A42)</f>
        <v>-6183</v>
      </c>
      <c r="G42" s="3">
        <f>(D42-A42)</f>
        <v>-38133.59954109689</v>
      </c>
      <c r="H42">
        <v>4</v>
      </c>
    </row>
    <row r="43" spans="1:8" ht="23.4" x14ac:dyDescent="0.45">
      <c r="A43" s="3">
        <f>(F42/E42)</f>
        <v>0.67595933092817317</v>
      </c>
      <c r="B43" s="4">
        <f>ROUNDDOWN(A43,1)</f>
        <v>0.6</v>
      </c>
      <c r="C43" s="4">
        <f>(B43-B45)</f>
        <v>0.5</v>
      </c>
      <c r="D43" s="10" t="str">
        <f>IF(C43&gt;C44,"Continous","Reverse")</f>
        <v>Reverse</v>
      </c>
      <c r="E43" s="16">
        <f>((E28+(B37+C41+0.01)*1000*D41))</f>
        <v>110982.13829815907</v>
      </c>
      <c r="F43" s="16">
        <f>(D42+E43)/2</f>
        <v>93599.769378531084</v>
      </c>
      <c r="G43" s="35">
        <f>(B39+B37)/-1</f>
        <v>-7.5</v>
      </c>
      <c r="H43">
        <v>4</v>
      </c>
    </row>
    <row r="44" spans="1:8" ht="23.4" x14ac:dyDescent="0.45">
      <c r="A44" s="3">
        <f>G42/E42</f>
        <v>4.1689733837429639</v>
      </c>
      <c r="B44" s="3">
        <f>ROUNDDOWN(A44,1)</f>
        <v>4.0999999999999996</v>
      </c>
      <c r="C44" s="3">
        <f>(B44-1)</f>
        <v>3.0999999999999996</v>
      </c>
      <c r="D44" s="11" t="s">
        <v>8</v>
      </c>
      <c r="E44" s="3"/>
      <c r="F44" s="3"/>
      <c r="G44" s="3"/>
      <c r="H44">
        <v>4</v>
      </c>
    </row>
    <row r="45" spans="1:8" ht="23.4" x14ac:dyDescent="0.45">
      <c r="A45" s="3">
        <f>(F42/G42)</f>
        <v>0.1621404764933489</v>
      </c>
      <c r="B45" s="3">
        <f>ROUNDDOWN(A45,1)</f>
        <v>0.1</v>
      </c>
      <c r="C45" s="3"/>
      <c r="D45" s="11" t="str">
        <f>D39</f>
        <v>Retrace</v>
      </c>
      <c r="E45" s="3"/>
      <c r="F45" s="3"/>
      <c r="G45" s="3"/>
      <c r="H45">
        <v>4</v>
      </c>
    </row>
    <row r="46" spans="1:8" ht="23.4" x14ac:dyDescent="0.45">
      <c r="A46" s="17" t="s">
        <v>2</v>
      </c>
      <c r="B46" s="17" t="s">
        <v>3</v>
      </c>
      <c r="C46" s="17" t="s">
        <v>4</v>
      </c>
      <c r="D46" s="17" t="s">
        <v>5</v>
      </c>
      <c r="E46" s="16"/>
      <c r="F46" s="16"/>
      <c r="G46" s="16"/>
      <c r="H46">
        <v>4</v>
      </c>
    </row>
  </sheetData>
  <protectedRanges>
    <protectedRange sqref="G28" name="Range12"/>
    <protectedRange sqref="G26" name="Range11"/>
    <protectedRange sqref="E10 M10" name="Range10"/>
    <protectedRange sqref="G26" name="Range9"/>
    <protectedRange sqref="E8:F8 M8:N8" name="Range8"/>
    <protectedRange sqref="A7:D7 A18:D18 A30:D30 A42:D42 I7:L7" name="Range1"/>
    <protectedRange sqref="C41" name="Range2"/>
    <protectedRange sqref="C29" name="Range3"/>
    <protectedRange sqref="C29" name="Range4"/>
    <protectedRange sqref="C29" name="Range5"/>
    <protectedRange sqref="C17" name="Range6"/>
    <protectedRange sqref="E9 M9" name="Range7"/>
  </protectedRange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2015-06-28T01:22:38Z</dcterms:created>
  <dcterms:modified xsi:type="dcterms:W3CDTF">2015-07-08T04:37:46Z</dcterms:modified>
</cp:coreProperties>
</file>