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8" windowWidth="14352" windowHeight="8268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D27" i="1" l="1"/>
  <c r="D21" i="1" l="1"/>
  <c r="J21" i="1" l="1"/>
  <c r="L24" i="1" l="1"/>
  <c r="M24" i="1"/>
  <c r="H23" i="1" l="1"/>
  <c r="L23" i="1"/>
  <c r="H24" i="1" l="1"/>
  <c r="L25" i="1" s="1"/>
  <c r="B1" i="1" l="1"/>
  <c r="A1" i="1"/>
  <c r="A3" i="1" l="1"/>
  <c r="B2" i="1"/>
  <c r="B3" i="1"/>
  <c r="A2" i="1"/>
  <c r="K23" i="1" s="1"/>
  <c r="M21" i="1" l="1"/>
  <c r="H21" i="1"/>
  <c r="A36" i="1"/>
  <c r="B44" i="1" s="1"/>
  <c r="B36" i="1"/>
  <c r="B43" i="1" s="1"/>
  <c r="T58" i="1"/>
  <c r="N60" i="1" s="1"/>
  <c r="O60" i="1" s="1"/>
  <c r="P60" i="1" s="1"/>
  <c r="S58" i="1"/>
  <c r="N61" i="1" s="1"/>
  <c r="O61" i="1" s="1"/>
  <c r="R58" i="1"/>
  <c r="G58" i="1"/>
  <c r="A60" i="1" s="1"/>
  <c r="B60" i="1" s="1"/>
  <c r="C60" i="1" s="1"/>
  <c r="F58" i="1"/>
  <c r="A61" i="1" s="1"/>
  <c r="B61" i="1" s="1"/>
  <c r="E58" i="1"/>
  <c r="T52" i="1"/>
  <c r="N55" i="1" s="1"/>
  <c r="O55" i="1" s="1"/>
  <c r="S52" i="1"/>
  <c r="R52" i="1"/>
  <c r="N54" i="1" s="1"/>
  <c r="O54" i="1" s="1"/>
  <c r="P54" i="1" s="1"/>
  <c r="G52" i="1"/>
  <c r="F52" i="1"/>
  <c r="E52" i="1"/>
  <c r="I23" i="1" l="1"/>
  <c r="J23" i="1" s="1"/>
  <c r="I21" i="1"/>
  <c r="L21" i="1" s="1"/>
  <c r="A54" i="1"/>
  <c r="B54" i="1" s="1"/>
  <c r="C54" i="1" s="1"/>
  <c r="A55" i="1"/>
  <c r="B55" i="1" s="1"/>
  <c r="C36" i="1"/>
  <c r="A42" i="1"/>
  <c r="A38" i="1"/>
  <c r="C38" i="1" s="1"/>
  <c r="K36" i="1"/>
  <c r="A40" i="1"/>
  <c r="D36" i="1"/>
  <c r="A37" i="1"/>
  <c r="C37" i="1" s="1"/>
  <c r="A39" i="1"/>
  <c r="C39" i="1" s="1"/>
  <c r="A41" i="1"/>
  <c r="C41" i="1" s="1"/>
  <c r="A44" i="1"/>
  <c r="A50" i="1" s="1"/>
  <c r="A43" i="1"/>
  <c r="K43" i="1" s="1"/>
  <c r="G36" i="1"/>
  <c r="I36" i="1" s="1"/>
  <c r="N36" i="1"/>
  <c r="B37" i="1"/>
  <c r="B38" i="1"/>
  <c r="K38" i="1" s="1"/>
  <c r="B39" i="1"/>
  <c r="D39" i="1" s="1"/>
  <c r="B40" i="1"/>
  <c r="K40" i="1" s="1"/>
  <c r="B41" i="1"/>
  <c r="D41" i="1" s="1"/>
  <c r="B42" i="1"/>
  <c r="G39" i="1"/>
  <c r="C40" i="1"/>
  <c r="C42" i="1"/>
  <c r="D43" i="1"/>
  <c r="B51" i="1"/>
  <c r="B50" i="1"/>
  <c r="B49" i="1"/>
  <c r="B48" i="1"/>
  <c r="B47" i="1"/>
  <c r="D44" i="1"/>
  <c r="B45" i="1"/>
  <c r="B46" i="1"/>
  <c r="A53" i="1"/>
  <c r="B53" i="1" s="1"/>
  <c r="C53" i="1" s="1"/>
  <c r="D53" i="1" s="1"/>
  <c r="N53" i="1"/>
  <c r="O53" i="1" s="1"/>
  <c r="P53" i="1" s="1"/>
  <c r="Q53" i="1" s="1"/>
  <c r="A59" i="1"/>
  <c r="B59" i="1" s="1"/>
  <c r="C59" i="1" s="1"/>
  <c r="D59" i="1" s="1"/>
  <c r="N59" i="1"/>
  <c r="O59" i="1" s="1"/>
  <c r="P59" i="1" s="1"/>
  <c r="Q59" i="1" s="1"/>
  <c r="N5" i="1"/>
  <c r="O13" i="1" s="1"/>
  <c r="O19" i="1" s="1"/>
  <c r="T27" i="1"/>
  <c r="N29" i="1" s="1"/>
  <c r="O29" i="1" s="1"/>
  <c r="P29" i="1" s="1"/>
  <c r="S27" i="1"/>
  <c r="N28" i="1" s="1"/>
  <c r="O28" i="1" s="1"/>
  <c r="R27" i="1"/>
  <c r="T21" i="1"/>
  <c r="N24" i="1" s="1"/>
  <c r="O24" i="1" s="1"/>
  <c r="S21" i="1"/>
  <c r="R21" i="1"/>
  <c r="N23" i="1" s="1"/>
  <c r="O23" i="1" s="1"/>
  <c r="P23" i="1" s="1"/>
  <c r="G44" i="1" l="1"/>
  <c r="I44" i="1" s="1"/>
  <c r="A45" i="1"/>
  <c r="K45" i="1" s="1"/>
  <c r="A49" i="1"/>
  <c r="G49" i="1" s="1"/>
  <c r="K42" i="1"/>
  <c r="A47" i="1"/>
  <c r="G47" i="1" s="1"/>
  <c r="A51" i="1"/>
  <c r="G51" i="1" s="1"/>
  <c r="D42" i="1"/>
  <c r="E42" i="1" s="1"/>
  <c r="F42" i="1" s="1"/>
  <c r="D40" i="1"/>
  <c r="E40" i="1" s="1"/>
  <c r="F40" i="1" s="1"/>
  <c r="D38" i="1"/>
  <c r="E38" i="1" s="1"/>
  <c r="F38" i="1" s="1"/>
  <c r="G43" i="1"/>
  <c r="G41" i="1"/>
  <c r="K41" i="1"/>
  <c r="K37" i="1"/>
  <c r="G42" i="1"/>
  <c r="I42" i="1" s="1"/>
  <c r="G40" i="1"/>
  <c r="I40" i="1" s="1"/>
  <c r="D37" i="1"/>
  <c r="E37" i="1" s="1"/>
  <c r="F37" i="1" s="1"/>
  <c r="G38" i="1"/>
  <c r="I38" i="1" s="1"/>
  <c r="A46" i="1"/>
  <c r="K46" i="1" s="1"/>
  <c r="K44" i="1"/>
  <c r="C44" i="1"/>
  <c r="E44" i="1" s="1"/>
  <c r="F44" i="1" s="1"/>
  <c r="A48" i="1"/>
  <c r="G48" i="1" s="1"/>
  <c r="I48" i="1" s="1"/>
  <c r="G37" i="1"/>
  <c r="E36" i="1"/>
  <c r="F36" i="1" s="1"/>
  <c r="H36" i="1" s="1"/>
  <c r="J36" i="1" s="1"/>
  <c r="L36" i="1" s="1"/>
  <c r="K39" i="1"/>
  <c r="C43" i="1"/>
  <c r="E43" i="1" s="1"/>
  <c r="F43" i="1" s="1"/>
  <c r="N43" i="1"/>
  <c r="P43" i="1" s="1"/>
  <c r="O44" i="1"/>
  <c r="N42" i="1"/>
  <c r="P42" i="1" s="1"/>
  <c r="N41" i="1"/>
  <c r="P41" i="1" s="1"/>
  <c r="N40" i="1"/>
  <c r="P40" i="1" s="1"/>
  <c r="N39" i="1"/>
  <c r="P39" i="1" s="1"/>
  <c r="N38" i="1"/>
  <c r="P38" i="1" s="1"/>
  <c r="N37" i="1"/>
  <c r="P37" i="1" s="1"/>
  <c r="P36" i="1"/>
  <c r="D46" i="1"/>
  <c r="D47" i="1"/>
  <c r="D49" i="1"/>
  <c r="D51" i="1"/>
  <c r="G50" i="1"/>
  <c r="I50" i="1" s="1"/>
  <c r="C50" i="1"/>
  <c r="D45" i="1"/>
  <c r="D48" i="1"/>
  <c r="D50" i="1"/>
  <c r="K50" i="1"/>
  <c r="E41" i="1"/>
  <c r="F41" i="1" s="1"/>
  <c r="E39" i="1"/>
  <c r="F39" i="1" s="1"/>
  <c r="H39" i="1" s="1"/>
  <c r="N6" i="1"/>
  <c r="P6" i="1" s="1"/>
  <c r="N8" i="1"/>
  <c r="P8" i="1" s="1"/>
  <c r="N10" i="1"/>
  <c r="P5" i="1"/>
  <c r="N7" i="1"/>
  <c r="P7" i="1" s="1"/>
  <c r="N9" i="1"/>
  <c r="P9" i="1" s="1"/>
  <c r="N12" i="1"/>
  <c r="P12" i="1" s="1"/>
  <c r="N11" i="1"/>
  <c r="P11" i="1" s="1"/>
  <c r="O14" i="1"/>
  <c r="Q14" i="1" s="1"/>
  <c r="Q19" i="1"/>
  <c r="O16" i="1"/>
  <c r="O18" i="1"/>
  <c r="O20" i="1"/>
  <c r="N30" i="1"/>
  <c r="O30" i="1" s="1"/>
  <c r="P28" i="1" s="1"/>
  <c r="Q28" i="1" s="1"/>
  <c r="P10" i="1"/>
  <c r="Q13" i="1"/>
  <c r="O15" i="1"/>
  <c r="O17" i="1"/>
  <c r="O22" i="1"/>
  <c r="P22" i="1" s="1"/>
  <c r="Q22" i="1" s="1"/>
  <c r="K51" i="1" l="1"/>
  <c r="C51" i="1"/>
  <c r="E51" i="1" s="1"/>
  <c r="F51" i="1" s="1"/>
  <c r="H51" i="1" s="1"/>
  <c r="G45" i="1"/>
  <c r="C45" i="1"/>
  <c r="E45" i="1" s="1"/>
  <c r="F45" i="1" s="1"/>
  <c r="C49" i="1"/>
  <c r="E49" i="1" s="1"/>
  <c r="F49" i="1" s="1"/>
  <c r="H49" i="1" s="1"/>
  <c r="K47" i="1"/>
  <c r="K49" i="1"/>
  <c r="H44" i="1"/>
  <c r="J44" i="1" s="1"/>
  <c r="L44" i="1" s="1"/>
  <c r="C47" i="1"/>
  <c r="E47" i="1" s="1"/>
  <c r="F47" i="1" s="1"/>
  <c r="H47" i="1" s="1"/>
  <c r="H40" i="1"/>
  <c r="J40" i="1" s="1"/>
  <c r="L40" i="1" s="1"/>
  <c r="H41" i="1"/>
  <c r="I41" i="1" s="1"/>
  <c r="K48" i="1"/>
  <c r="C48" i="1"/>
  <c r="E48" i="1" s="1"/>
  <c r="F48" i="1" s="1"/>
  <c r="H48" i="1" s="1"/>
  <c r="J48" i="1" s="1"/>
  <c r="L48" i="1" s="1"/>
  <c r="H43" i="1"/>
  <c r="J43" i="1" s="1"/>
  <c r="H37" i="1"/>
  <c r="J37" i="1" s="1"/>
  <c r="H42" i="1"/>
  <c r="J42" i="1" s="1"/>
  <c r="L42" i="1" s="1"/>
  <c r="G46" i="1"/>
  <c r="I46" i="1" s="1"/>
  <c r="C46" i="1"/>
  <c r="E46" i="1" s="1"/>
  <c r="F46" i="1" s="1"/>
  <c r="H38" i="1"/>
  <c r="J38" i="1" s="1"/>
  <c r="L38" i="1" s="1"/>
  <c r="M36" i="1"/>
  <c r="M37" i="1"/>
  <c r="O51" i="1"/>
  <c r="Q51" i="1" s="1"/>
  <c r="O49" i="1"/>
  <c r="Q49" i="1" s="1"/>
  <c r="O47" i="1"/>
  <c r="Q47" i="1" s="1"/>
  <c r="O45" i="1"/>
  <c r="Q45" i="1" s="1"/>
  <c r="O50" i="1"/>
  <c r="Q50" i="1" s="1"/>
  <c r="O48" i="1"/>
  <c r="Q48" i="1" s="1"/>
  <c r="O46" i="1"/>
  <c r="Q46" i="1" s="1"/>
  <c r="Q44" i="1"/>
  <c r="E50" i="1"/>
  <c r="F50" i="1" s="1"/>
  <c r="H50" i="1" s="1"/>
  <c r="J50" i="1" s="1"/>
  <c r="L50" i="1" s="1"/>
  <c r="I39" i="1"/>
  <c r="J39" i="1"/>
  <c r="Q20" i="1"/>
  <c r="Q18" i="1"/>
  <c r="Q16" i="1"/>
  <c r="Q17" i="1"/>
  <c r="Q15" i="1"/>
  <c r="G27" i="1"/>
  <c r="F27" i="1"/>
  <c r="E27" i="1"/>
  <c r="H45" i="1" l="1"/>
  <c r="J45" i="1" s="1"/>
  <c r="J41" i="1"/>
  <c r="I43" i="1"/>
  <c r="L43" i="1" s="1"/>
  <c r="I37" i="1"/>
  <c r="L37" i="1" s="1"/>
  <c r="H46" i="1"/>
  <c r="J46" i="1" s="1"/>
  <c r="L46" i="1" s="1"/>
  <c r="M47" i="1" s="1"/>
  <c r="M48" i="1"/>
  <c r="M49" i="1"/>
  <c r="J47" i="1"/>
  <c r="I47" i="1"/>
  <c r="J51" i="1"/>
  <c r="I51" i="1"/>
  <c r="M50" i="1"/>
  <c r="M51" i="1"/>
  <c r="M38" i="1"/>
  <c r="M39" i="1"/>
  <c r="M40" i="1"/>
  <c r="M41" i="1"/>
  <c r="M42" i="1"/>
  <c r="M43" i="1"/>
  <c r="J49" i="1"/>
  <c r="I49" i="1"/>
  <c r="M44" i="1"/>
  <c r="M45" i="1"/>
  <c r="L41" i="1"/>
  <c r="L39" i="1"/>
  <c r="C32" i="1"/>
  <c r="A30" i="1"/>
  <c r="B30" i="1" s="1"/>
  <c r="A29" i="1"/>
  <c r="B29" i="1" s="1"/>
  <c r="C29" i="1" s="1"/>
  <c r="A28" i="1"/>
  <c r="B28" i="1" s="1"/>
  <c r="E21" i="1"/>
  <c r="G21" i="1"/>
  <c r="F21" i="1"/>
  <c r="C5" i="1"/>
  <c r="D5" i="1"/>
  <c r="I45" i="1" l="1"/>
  <c r="C33" i="1" s="1"/>
  <c r="M46" i="1"/>
  <c r="D33" i="1"/>
  <c r="L49" i="1"/>
  <c r="L51" i="1"/>
  <c r="L47" i="1"/>
  <c r="L45" i="1"/>
  <c r="C28" i="1"/>
  <c r="D28" i="1" s="1"/>
  <c r="A24" i="1"/>
  <c r="B24" i="1" s="1"/>
  <c r="A22" i="1"/>
  <c r="B22" i="1" s="1"/>
  <c r="A23" i="1"/>
  <c r="A6" i="1"/>
  <c r="D32" i="1" l="1"/>
  <c r="D34" i="1" s="1"/>
  <c r="B23" i="1"/>
  <c r="C23" i="1" s="1"/>
  <c r="E32" i="1"/>
  <c r="I35" i="1"/>
  <c r="C34" i="1"/>
  <c r="D35" i="1" s="1"/>
  <c r="K32" i="1"/>
  <c r="E33" i="1"/>
  <c r="C22" i="1"/>
  <c r="B13" i="1"/>
  <c r="A13" i="1"/>
  <c r="B12" i="1"/>
  <c r="A12" i="1"/>
  <c r="B11" i="1"/>
  <c r="D11" i="1" s="1"/>
  <c r="A11" i="1"/>
  <c r="B10" i="1"/>
  <c r="A10" i="1"/>
  <c r="B9" i="1"/>
  <c r="D9" i="1" s="1"/>
  <c r="A9" i="1"/>
  <c r="C9" i="1" s="1"/>
  <c r="B8" i="1"/>
  <c r="A8" i="1"/>
  <c r="B7" i="1"/>
  <c r="D7" i="1" s="1"/>
  <c r="A7" i="1"/>
  <c r="B6" i="1"/>
  <c r="K5" i="1"/>
  <c r="G5" i="1"/>
  <c r="I5" i="1" s="1"/>
  <c r="D23" i="1" l="1"/>
  <c r="C24" i="1"/>
  <c r="D22" i="1" s="1"/>
  <c r="E35" i="1"/>
  <c r="E34" i="1"/>
  <c r="F32" i="1" s="1"/>
  <c r="G32" i="1"/>
  <c r="B15" i="1"/>
  <c r="D15" i="1" s="1"/>
  <c r="D13" i="1"/>
  <c r="A19" i="1"/>
  <c r="C19" i="1" s="1"/>
  <c r="C13" i="1"/>
  <c r="E5" i="1"/>
  <c r="F5" i="1" s="1"/>
  <c r="H5" i="1" s="1"/>
  <c r="J5" i="1" s="1"/>
  <c r="L5" i="1" s="1"/>
  <c r="K10" i="1"/>
  <c r="K12" i="1"/>
  <c r="K6" i="1"/>
  <c r="K8" i="1"/>
  <c r="G9" i="1"/>
  <c r="I9" i="1" s="1"/>
  <c r="A14" i="1"/>
  <c r="C14" i="1" s="1"/>
  <c r="A16" i="1"/>
  <c r="C16" i="1" s="1"/>
  <c r="A18" i="1"/>
  <c r="C18" i="1" s="1"/>
  <c r="A20" i="1"/>
  <c r="C6" i="1"/>
  <c r="G6" i="1"/>
  <c r="G7" i="1"/>
  <c r="I7" i="1" s="1"/>
  <c r="K9" i="1"/>
  <c r="C10" i="1"/>
  <c r="G10" i="1"/>
  <c r="G11" i="1"/>
  <c r="I11" i="1" s="1"/>
  <c r="B20" i="1"/>
  <c r="B18" i="1"/>
  <c r="B16" i="1"/>
  <c r="B14" i="1"/>
  <c r="K13" i="1"/>
  <c r="B17" i="1"/>
  <c r="D17" i="1" s="1"/>
  <c r="C20" i="1"/>
  <c r="D6" i="1"/>
  <c r="K7" i="1"/>
  <c r="C8" i="1"/>
  <c r="G8" i="1"/>
  <c r="K11" i="1"/>
  <c r="C12" i="1"/>
  <c r="G12" i="1"/>
  <c r="B19" i="1"/>
  <c r="C7" i="1"/>
  <c r="E7" i="1" s="1"/>
  <c r="F7" i="1" s="1"/>
  <c r="D8" i="1"/>
  <c r="E9" i="1"/>
  <c r="F9" i="1" s="1"/>
  <c r="D10" i="1"/>
  <c r="C11" i="1"/>
  <c r="E11" i="1" s="1"/>
  <c r="F11" i="1" s="1"/>
  <c r="D12" i="1"/>
  <c r="E12" i="1" s="1"/>
  <c r="G13" i="1"/>
  <c r="A15" i="1"/>
  <c r="A17" i="1"/>
  <c r="C17" i="1" s="1"/>
  <c r="E25" i="1" l="1"/>
  <c r="D24" i="1"/>
  <c r="E22" i="1" s="1"/>
  <c r="E24" i="1"/>
  <c r="E23" i="1"/>
  <c r="C35" i="1"/>
  <c r="H32" i="1" s="1"/>
  <c r="F34" i="1"/>
  <c r="F33" i="1"/>
  <c r="H9" i="1"/>
  <c r="J9" i="1" s="1"/>
  <c r="E13" i="1"/>
  <c r="F13" i="1" s="1"/>
  <c r="H13" i="1" s="1"/>
  <c r="J13" i="1" s="1"/>
  <c r="G16" i="1"/>
  <c r="M6" i="1"/>
  <c r="M5" i="1"/>
  <c r="G17" i="1"/>
  <c r="I17" i="1" s="1"/>
  <c r="K19" i="1"/>
  <c r="D19" i="1"/>
  <c r="E19" i="1" s="1"/>
  <c r="F19" i="1" s="1"/>
  <c r="D16" i="1"/>
  <c r="D20" i="1"/>
  <c r="H11" i="1"/>
  <c r="J11" i="1" s="1"/>
  <c r="L11" i="1" s="1"/>
  <c r="M11" i="1" s="1"/>
  <c r="E10" i="1"/>
  <c r="F10" i="1" s="1"/>
  <c r="H10" i="1" s="1"/>
  <c r="L9" i="1"/>
  <c r="M9" i="1" s="1"/>
  <c r="E6" i="1"/>
  <c r="F6" i="1" s="1"/>
  <c r="H6" i="1" s="1"/>
  <c r="K20" i="1"/>
  <c r="K16" i="1"/>
  <c r="G15" i="1"/>
  <c r="C15" i="1"/>
  <c r="E15" i="1" s="1"/>
  <c r="F15" i="1" s="1"/>
  <c r="K15" i="1"/>
  <c r="G19" i="1"/>
  <c r="I19" i="1" s="1"/>
  <c r="F12" i="1"/>
  <c r="H12" i="1" s="1"/>
  <c r="E8" i="1"/>
  <c r="F8" i="1" s="1"/>
  <c r="H8" i="1" s="1"/>
  <c r="G20" i="1"/>
  <c r="K17" i="1"/>
  <c r="I13" i="1"/>
  <c r="D14" i="1"/>
  <c r="E14" i="1" s="1"/>
  <c r="F14" i="1" s="1"/>
  <c r="K14" i="1"/>
  <c r="G14" i="1"/>
  <c r="D18" i="1"/>
  <c r="E18" i="1" s="1"/>
  <c r="F18" i="1" s="1"/>
  <c r="K18" i="1"/>
  <c r="G18" i="1"/>
  <c r="H7" i="1"/>
  <c r="J7" i="1" s="1"/>
  <c r="L7" i="1" s="1"/>
  <c r="D30" i="1" l="1"/>
  <c r="L34" i="1"/>
  <c r="I32" i="1"/>
  <c r="J32" i="1" s="1"/>
  <c r="H33" i="1"/>
  <c r="G33" i="1"/>
  <c r="J35" i="1" s="1"/>
  <c r="L33" i="1"/>
  <c r="H34" i="1"/>
  <c r="F35" i="1"/>
  <c r="G34" i="1"/>
  <c r="E20" i="1"/>
  <c r="F20" i="1" s="1"/>
  <c r="H20" i="1" s="1"/>
  <c r="E16" i="1"/>
  <c r="F16" i="1" s="1"/>
  <c r="H16" i="1" s="1"/>
  <c r="H18" i="1"/>
  <c r="J18" i="1" s="1"/>
  <c r="H14" i="1"/>
  <c r="J14" i="1" s="1"/>
  <c r="M10" i="1"/>
  <c r="L13" i="1"/>
  <c r="M14" i="1" s="1"/>
  <c r="M8" i="1"/>
  <c r="M7" i="1"/>
  <c r="I8" i="1"/>
  <c r="J8" i="1"/>
  <c r="I12" i="1"/>
  <c r="J12" i="1"/>
  <c r="H15" i="1"/>
  <c r="J15" i="1" s="1"/>
  <c r="I15" i="1"/>
  <c r="M12" i="1"/>
  <c r="E17" i="1"/>
  <c r="F17" i="1" s="1"/>
  <c r="H17" i="1" s="1"/>
  <c r="J17" i="1" s="1"/>
  <c r="L17" i="1" s="1"/>
  <c r="J6" i="1"/>
  <c r="I6" i="1"/>
  <c r="I10" i="1"/>
  <c r="J10" i="1"/>
  <c r="H19" i="1"/>
  <c r="J19" i="1" s="1"/>
  <c r="L19" i="1" s="1"/>
  <c r="K4" i="1" l="1"/>
  <c r="G35" i="1"/>
  <c r="H35" i="1"/>
  <c r="M33" i="1"/>
  <c r="O36" i="1"/>
  <c r="K33" i="1"/>
  <c r="J33" i="1"/>
  <c r="I34" i="1" s="1"/>
  <c r="K34" i="1"/>
  <c r="A35" i="1" s="1"/>
  <c r="I14" i="1"/>
  <c r="L14" i="1" s="1"/>
  <c r="J16" i="1"/>
  <c r="I16" i="1"/>
  <c r="D1" i="1" s="1"/>
  <c r="D2" i="1"/>
  <c r="I18" i="1"/>
  <c r="L18" i="1" s="1"/>
  <c r="C1" i="1"/>
  <c r="M13" i="1"/>
  <c r="L12" i="1"/>
  <c r="L8" i="1"/>
  <c r="L10" i="1"/>
  <c r="L15" i="1"/>
  <c r="M15" i="1" s="1"/>
  <c r="M17" i="1"/>
  <c r="M18" i="1"/>
  <c r="M20" i="1"/>
  <c r="M19" i="1"/>
  <c r="J24" i="1" s="1"/>
  <c r="J20" i="1"/>
  <c r="I20" i="1"/>
  <c r="L6" i="1"/>
  <c r="K35" i="1" l="1"/>
  <c r="N44" i="1"/>
  <c r="X36" i="1"/>
  <c r="Q36" i="1"/>
  <c r="R36" i="1" s="1"/>
  <c r="S36" i="1" s="1"/>
  <c r="O43" i="1"/>
  <c r="O42" i="1"/>
  <c r="O41" i="1"/>
  <c r="O40" i="1"/>
  <c r="O39" i="1"/>
  <c r="O38" i="1"/>
  <c r="O37" i="1"/>
  <c r="T36" i="1"/>
  <c r="D3" i="1"/>
  <c r="L16" i="1"/>
  <c r="C2" i="1"/>
  <c r="I4" i="1" s="1"/>
  <c r="E1" i="1"/>
  <c r="M16" i="1"/>
  <c r="L20" i="1"/>
  <c r="U36" i="1" l="1"/>
  <c r="W36" i="1" s="1"/>
  <c r="Q37" i="1"/>
  <c r="R37" i="1" s="1"/>
  <c r="S37" i="1" s="1"/>
  <c r="T37" i="1"/>
  <c r="X37" i="1"/>
  <c r="Q41" i="1"/>
  <c r="R41" i="1" s="1"/>
  <c r="S41" i="1" s="1"/>
  <c r="T41" i="1"/>
  <c r="X41" i="1"/>
  <c r="Q43" i="1"/>
  <c r="R43" i="1" s="1"/>
  <c r="S43" i="1" s="1"/>
  <c r="T43" i="1"/>
  <c r="X43" i="1"/>
  <c r="Q39" i="1"/>
  <c r="R39" i="1" s="1"/>
  <c r="S39" i="1" s="1"/>
  <c r="X39" i="1"/>
  <c r="T39" i="1"/>
  <c r="X38" i="1"/>
  <c r="Q38" i="1"/>
  <c r="R38" i="1" s="1"/>
  <c r="S38" i="1" s="1"/>
  <c r="T38" i="1"/>
  <c r="X40" i="1"/>
  <c r="Q40" i="1"/>
  <c r="R40" i="1" s="1"/>
  <c r="S40" i="1" s="1"/>
  <c r="T40" i="1"/>
  <c r="X42" i="1"/>
  <c r="Q42" i="1"/>
  <c r="R42" i="1" s="1"/>
  <c r="S42" i="1" s="1"/>
  <c r="T42" i="1"/>
  <c r="V36" i="1"/>
  <c r="N51" i="1"/>
  <c r="N50" i="1"/>
  <c r="N49" i="1"/>
  <c r="N48" i="1"/>
  <c r="N47" i="1"/>
  <c r="N46" i="1"/>
  <c r="N45" i="1"/>
  <c r="T44" i="1"/>
  <c r="P44" i="1"/>
  <c r="R44" i="1" s="1"/>
  <c r="S44" i="1" s="1"/>
  <c r="X44" i="1"/>
  <c r="C3" i="1"/>
  <c r="E4" i="1" s="1"/>
  <c r="K1" i="1"/>
  <c r="E2" i="1"/>
  <c r="U39" i="1" l="1"/>
  <c r="V39" i="1" s="1"/>
  <c r="U41" i="1"/>
  <c r="V41" i="1" s="1"/>
  <c r="U42" i="1"/>
  <c r="W42" i="1" s="1"/>
  <c r="U38" i="1"/>
  <c r="W38" i="1" s="1"/>
  <c r="U37" i="1"/>
  <c r="V37" i="1" s="1"/>
  <c r="U43" i="1"/>
  <c r="V43" i="1" s="1"/>
  <c r="V42" i="1"/>
  <c r="Y42" i="1" s="1"/>
  <c r="Z43" i="1" s="1"/>
  <c r="U40" i="1"/>
  <c r="W40" i="1" s="1"/>
  <c r="V38" i="1"/>
  <c r="U44" i="1"/>
  <c r="W44" i="1" s="1"/>
  <c r="V44" i="1"/>
  <c r="T48" i="1"/>
  <c r="P48" i="1"/>
  <c r="R48" i="1" s="1"/>
  <c r="S48" i="1" s="1"/>
  <c r="X48" i="1"/>
  <c r="Y36" i="1"/>
  <c r="T46" i="1"/>
  <c r="P46" i="1"/>
  <c r="R46" i="1" s="1"/>
  <c r="S46" i="1" s="1"/>
  <c r="X46" i="1"/>
  <c r="T50" i="1"/>
  <c r="P50" i="1"/>
  <c r="R50" i="1" s="1"/>
  <c r="S50" i="1" s="1"/>
  <c r="X50" i="1"/>
  <c r="X45" i="1"/>
  <c r="T45" i="1"/>
  <c r="P45" i="1"/>
  <c r="R45" i="1" s="1"/>
  <c r="S45" i="1" s="1"/>
  <c r="X47" i="1"/>
  <c r="T47" i="1"/>
  <c r="P47" i="1"/>
  <c r="R47" i="1" s="1"/>
  <c r="S47" i="1" s="1"/>
  <c r="X49" i="1"/>
  <c r="T49" i="1"/>
  <c r="P49" i="1"/>
  <c r="R49" i="1" s="1"/>
  <c r="S49" i="1" s="1"/>
  <c r="X51" i="1"/>
  <c r="T51" i="1"/>
  <c r="P51" i="1"/>
  <c r="R51" i="1" s="1"/>
  <c r="S51" i="1" s="1"/>
  <c r="V40" i="1"/>
  <c r="E3" i="1"/>
  <c r="F1" i="1" s="1"/>
  <c r="F3" i="1" s="1"/>
  <c r="D4" i="1"/>
  <c r="P32" i="1" l="1"/>
  <c r="W37" i="1"/>
  <c r="Y37" i="1" s="1"/>
  <c r="Z42" i="1"/>
  <c r="Y40" i="1"/>
  <c r="Z40" i="1" s="1"/>
  <c r="W39" i="1"/>
  <c r="Y39" i="1" s="1"/>
  <c r="Y38" i="1"/>
  <c r="Z39" i="1" s="1"/>
  <c r="W43" i="1"/>
  <c r="Y43" i="1" s="1"/>
  <c r="W41" i="1"/>
  <c r="Y41" i="1" s="1"/>
  <c r="U49" i="1"/>
  <c r="W49" i="1" s="1"/>
  <c r="U45" i="1"/>
  <c r="V45" i="1" s="1"/>
  <c r="V49" i="1"/>
  <c r="W45" i="1"/>
  <c r="U50" i="1"/>
  <c r="W50" i="1" s="1"/>
  <c r="V50" i="1"/>
  <c r="Z36" i="1"/>
  <c r="Z37" i="1"/>
  <c r="U48" i="1"/>
  <c r="W48" i="1" s="1"/>
  <c r="V48" i="1"/>
  <c r="U51" i="1"/>
  <c r="U47" i="1"/>
  <c r="U46" i="1"/>
  <c r="W46" i="1" s="1"/>
  <c r="V46" i="1"/>
  <c r="V34" i="1"/>
  <c r="Y44" i="1"/>
  <c r="F2" i="1"/>
  <c r="F4" i="1" s="1"/>
  <c r="H3" i="1"/>
  <c r="G3" i="1"/>
  <c r="Z41" i="1" l="1"/>
  <c r="Z38" i="1"/>
  <c r="Y50" i="1"/>
  <c r="Z51" i="1" s="1"/>
  <c r="Y46" i="1"/>
  <c r="Z47" i="1" s="1"/>
  <c r="W47" i="1"/>
  <c r="Q33" i="1" s="1"/>
  <c r="V47" i="1"/>
  <c r="Z50" i="1"/>
  <c r="P33" i="1"/>
  <c r="Z45" i="1"/>
  <c r="Z44" i="1"/>
  <c r="W51" i="1"/>
  <c r="V51" i="1"/>
  <c r="Y48" i="1"/>
  <c r="Y45" i="1"/>
  <c r="Y49" i="1"/>
  <c r="G2" i="1"/>
  <c r="H2" i="1"/>
  <c r="H4" i="1"/>
  <c r="G4" i="1"/>
  <c r="G1" i="1"/>
  <c r="C4" i="1" s="1"/>
  <c r="H1" i="1" s="1"/>
  <c r="Z46" i="1" l="1"/>
  <c r="R33" i="1"/>
  <c r="Z48" i="1"/>
  <c r="Z49" i="1"/>
  <c r="Y51" i="1"/>
  <c r="P34" i="1"/>
  <c r="X32" i="1"/>
  <c r="Y47" i="1"/>
  <c r="Q32" i="1"/>
  <c r="L3" i="1"/>
  <c r="I1" i="1"/>
  <c r="J1" i="1" s="1"/>
  <c r="J2" i="1" s="1"/>
  <c r="I3" i="1" s="1"/>
  <c r="Q34" i="1" l="1"/>
  <c r="Q35" i="1" s="1"/>
  <c r="R32" i="1"/>
  <c r="K2" i="1"/>
  <c r="L2" i="1"/>
  <c r="K3" i="1" s="1"/>
  <c r="A4" i="1" s="1"/>
  <c r="J4" i="1" l="1"/>
  <c r="R35" i="1"/>
  <c r="T32" i="1"/>
  <c r="R34" i="1"/>
  <c r="S32" i="1" s="1"/>
  <c r="O5" i="1"/>
  <c r="M2" i="1"/>
  <c r="P35" i="1" l="1"/>
  <c r="U32" i="1" s="1"/>
  <c r="V32" i="1" s="1"/>
  <c r="W32" i="1" s="1"/>
  <c r="W33" i="1" s="1"/>
  <c r="S33" i="1"/>
  <c r="S34" i="1"/>
  <c r="O12" i="1"/>
  <c r="N13" i="1"/>
  <c r="O11" i="1"/>
  <c r="O10" i="1"/>
  <c r="O9" i="1"/>
  <c r="O8" i="1"/>
  <c r="O7" i="1"/>
  <c r="O6" i="1"/>
  <c r="T5" i="1"/>
  <c r="V5" i="1" s="1"/>
  <c r="Q5" i="1"/>
  <c r="R5" i="1" s="1"/>
  <c r="S5" i="1" s="1"/>
  <c r="X5" i="1"/>
  <c r="X33" i="1" l="1"/>
  <c r="Y33" i="1"/>
  <c r="Z33" i="1" s="1"/>
  <c r="S35" i="1"/>
  <c r="T34" i="1"/>
  <c r="U34" i="1"/>
  <c r="U33" i="1"/>
  <c r="T33" i="1"/>
  <c r="U5" i="1"/>
  <c r="W5" i="1" s="1"/>
  <c r="X6" i="1"/>
  <c r="Q6" i="1"/>
  <c r="R6" i="1" s="1"/>
  <c r="S6" i="1" s="1"/>
  <c r="T6" i="1"/>
  <c r="X8" i="1"/>
  <c r="T8" i="1"/>
  <c r="Q8" i="1"/>
  <c r="R8" i="1" s="1"/>
  <c r="S8" i="1" s="1"/>
  <c r="X10" i="1"/>
  <c r="T10" i="1"/>
  <c r="Q10" i="1"/>
  <c r="R10" i="1" s="1"/>
  <c r="S10" i="1" s="1"/>
  <c r="N20" i="1"/>
  <c r="T13" i="1"/>
  <c r="V13" i="1" s="1"/>
  <c r="N18" i="1"/>
  <c r="P13" i="1"/>
  <c r="R13" i="1" s="1"/>
  <c r="S13" i="1" s="1"/>
  <c r="U13" i="1" s="1"/>
  <c r="W13" i="1" s="1"/>
  <c r="X13" i="1"/>
  <c r="N15" i="1"/>
  <c r="N17" i="1"/>
  <c r="N19" i="1"/>
  <c r="N14" i="1"/>
  <c r="N16" i="1"/>
  <c r="Y5" i="1"/>
  <c r="Z6" i="1" s="1"/>
  <c r="Q7" i="1"/>
  <c r="R7" i="1" s="1"/>
  <c r="S7" i="1" s="1"/>
  <c r="T7" i="1"/>
  <c r="V7" i="1" s="1"/>
  <c r="X7" i="1"/>
  <c r="Q9" i="1"/>
  <c r="R9" i="1" s="1"/>
  <c r="S9" i="1" s="1"/>
  <c r="X9" i="1"/>
  <c r="T9" i="1"/>
  <c r="V9" i="1" s="1"/>
  <c r="X11" i="1"/>
  <c r="T11" i="1"/>
  <c r="V11" i="1" s="1"/>
  <c r="Q11" i="1"/>
  <c r="R11" i="1" s="1"/>
  <c r="S11" i="1" s="1"/>
  <c r="X12" i="1"/>
  <c r="Q12" i="1"/>
  <c r="R12" i="1" s="1"/>
  <c r="S12" i="1" s="1"/>
  <c r="T12" i="1"/>
  <c r="U35" i="1" l="1"/>
  <c r="T35" i="1"/>
  <c r="U8" i="1"/>
  <c r="W8" i="1" s="1"/>
  <c r="U11" i="1"/>
  <c r="W11" i="1" s="1"/>
  <c r="U12" i="1"/>
  <c r="W12" i="1" s="1"/>
  <c r="U7" i="1"/>
  <c r="W7" i="1" s="1"/>
  <c r="U10" i="1"/>
  <c r="U6" i="1"/>
  <c r="U9" i="1"/>
  <c r="W9" i="1" s="1"/>
  <c r="Y9" i="1" s="1"/>
  <c r="Y7" i="1"/>
  <c r="Z7" i="1" s="1"/>
  <c r="V8" i="1"/>
  <c r="Y8" i="1" s="1"/>
  <c r="Y11" i="1"/>
  <c r="Z11" i="1" s="1"/>
  <c r="Z5" i="1"/>
  <c r="T14" i="1"/>
  <c r="X14" i="1"/>
  <c r="P14" i="1"/>
  <c r="R14" i="1" s="1"/>
  <c r="S14" i="1" s="1"/>
  <c r="T17" i="1"/>
  <c r="X17" i="1"/>
  <c r="P17" i="1"/>
  <c r="R17" i="1" s="1"/>
  <c r="S17" i="1" s="1"/>
  <c r="T18" i="1"/>
  <c r="X18" i="1"/>
  <c r="P18" i="1"/>
  <c r="R18" i="1" s="1"/>
  <c r="S18" i="1" s="1"/>
  <c r="U18" i="1" s="1"/>
  <c r="P20" i="1"/>
  <c r="R20" i="1" s="1"/>
  <c r="S20" i="1" s="1"/>
  <c r="T20" i="1"/>
  <c r="X20" i="1"/>
  <c r="X16" i="1"/>
  <c r="P16" i="1"/>
  <c r="R16" i="1" s="1"/>
  <c r="S16" i="1" s="1"/>
  <c r="T16" i="1"/>
  <c r="T19" i="1"/>
  <c r="X19" i="1"/>
  <c r="P19" i="1"/>
  <c r="R19" i="1" s="1"/>
  <c r="S19" i="1" s="1"/>
  <c r="T15" i="1"/>
  <c r="V15" i="1" s="1"/>
  <c r="P15" i="1"/>
  <c r="R15" i="1" s="1"/>
  <c r="S15" i="1" s="1"/>
  <c r="X15" i="1"/>
  <c r="Y13" i="1"/>
  <c r="Z14" i="1" s="1"/>
  <c r="Z12" i="1" l="1"/>
  <c r="Z8" i="1"/>
  <c r="V12" i="1"/>
  <c r="Y12" i="1" s="1"/>
  <c r="W10" i="1"/>
  <c r="V10" i="1"/>
  <c r="Z10" i="1"/>
  <c r="Z9" i="1"/>
  <c r="U15" i="1"/>
  <c r="W15" i="1" s="1"/>
  <c r="Y15" i="1" s="1"/>
  <c r="Z15" i="1" s="1"/>
  <c r="U16" i="1"/>
  <c r="W16" i="1" s="1"/>
  <c r="W6" i="1"/>
  <c r="V6" i="1"/>
  <c r="W18" i="1"/>
  <c r="V18" i="1"/>
  <c r="Z13" i="1"/>
  <c r="U14" i="1"/>
  <c r="V19" i="1"/>
  <c r="U19" i="1"/>
  <c r="W19" i="1" s="1"/>
  <c r="U20" i="1"/>
  <c r="V17" i="1"/>
  <c r="U17" i="1"/>
  <c r="W17" i="1" s="1"/>
  <c r="V16" i="1" l="1"/>
  <c r="Y16" i="1" s="1"/>
  <c r="Z16" i="1"/>
  <c r="Y10" i="1"/>
  <c r="Y6" i="1"/>
  <c r="Y17" i="1"/>
  <c r="Z18" i="1" s="1"/>
  <c r="P1" i="1"/>
  <c r="V3" i="1" s="1"/>
  <c r="Y18" i="1"/>
  <c r="V20" i="1"/>
  <c r="W20" i="1"/>
  <c r="Y19" i="1"/>
  <c r="V14" i="1"/>
  <c r="W14" i="1"/>
  <c r="Q2" i="1" s="1"/>
  <c r="Z17" i="1" l="1"/>
  <c r="Y14" i="1"/>
  <c r="Q1" i="1"/>
  <c r="P2" i="1"/>
  <c r="Z20" i="1"/>
  <c r="Z19" i="1"/>
  <c r="Y20" i="1"/>
  <c r="X1" i="1" l="1"/>
  <c r="P3" i="1"/>
  <c r="Q3" i="1"/>
  <c r="R1" i="1"/>
  <c r="R2" i="1"/>
  <c r="Q4" i="1" l="1"/>
  <c r="T1" i="1" s="1"/>
  <c r="R4" i="1"/>
  <c r="R3" i="1"/>
  <c r="S1" i="1" s="1"/>
  <c r="P4" i="1" l="1"/>
  <c r="U1" i="1" s="1"/>
  <c r="V1" i="1" s="1"/>
  <c r="W1" i="1" s="1"/>
  <c r="S2" i="1"/>
  <c r="S3" i="1"/>
  <c r="Y2" i="1" l="1"/>
  <c r="Z2" i="1" s="1"/>
  <c r="U3" i="1"/>
  <c r="T3" i="1"/>
  <c r="S4" i="1"/>
  <c r="X2" i="1"/>
  <c r="W2" i="1"/>
  <c r="U2" i="1"/>
  <c r="T2" i="1"/>
  <c r="T4" i="1" l="1"/>
  <c r="U4" i="1"/>
  <c r="M25" i="1"/>
  <c r="I24" i="1"/>
  <c r="I25" i="1" s="1"/>
  <c r="J25" i="1" l="1"/>
  <c r="H25" i="1"/>
  <c r="K25" i="1"/>
  <c r="K24" i="1" l="1"/>
  <c r="J26" i="1" s="1"/>
  <c r="H26" i="1" s="1"/>
  <c r="I26" i="1" s="1"/>
  <c r="I27" i="1" l="1"/>
  <c r="H27" i="1" l="1"/>
  <c r="J27" i="1" l="1"/>
  <c r="J28" i="1"/>
  <c r="J29" i="1" l="1"/>
</calcChain>
</file>

<file path=xl/sharedStrings.xml><?xml version="1.0" encoding="utf-8"?>
<sst xmlns="http://schemas.openxmlformats.org/spreadsheetml/2006/main" count="73" uniqueCount="21">
  <si>
    <t>L</t>
  </si>
  <si>
    <t>O</t>
  </si>
  <si>
    <t>W</t>
  </si>
  <si>
    <t>.</t>
  </si>
  <si>
    <t>H</t>
  </si>
  <si>
    <t>I</t>
  </si>
  <si>
    <t>G</t>
  </si>
  <si>
    <t>JUNCTION</t>
  </si>
  <si>
    <t>low1</t>
  </si>
  <si>
    <t>low2</t>
  </si>
  <si>
    <t>high2</t>
  </si>
  <si>
    <t>up move</t>
  </si>
  <si>
    <t>scalping</t>
  </si>
  <si>
    <t>long</t>
  </si>
  <si>
    <t>Target</t>
  </si>
  <si>
    <t>Input here</t>
  </si>
  <si>
    <t>low/high</t>
  </si>
  <si>
    <t>Final low</t>
  </si>
  <si>
    <t>Low1</t>
  </si>
  <si>
    <t>High2</t>
  </si>
  <si>
    <t>High1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</si>
</sst>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0"/>
  </numFmts>
  <fonts count="39" x14ac:knownFonts="1">
    <font>
      <sz val="11"/>
      <color theme="1"/>
      <name val="Calibri"/>
      <family val="2"/>
      <scheme val="minor"/>
    </font>
    <font>
      <b/>
      <i/>
      <sz val="16"/>
      <color rgb="FF002060"/>
      <name val="Calibri"/>
      <family val="2"/>
      <scheme val="minor"/>
    </font>
    <font>
      <b/>
      <i/>
      <sz val="20"/>
      <color rgb="FFFFFF00"/>
      <name val="Calibri"/>
      <family val="2"/>
      <scheme val="minor"/>
    </font>
    <font>
      <b/>
      <i/>
      <sz val="20"/>
      <name val="Calibri"/>
      <family val="2"/>
      <scheme val="minor"/>
    </font>
    <font>
      <sz val="20"/>
      <name val="Calibri"/>
      <family val="2"/>
      <scheme val="minor"/>
    </font>
    <font>
      <sz val="20"/>
      <color rgb="FFFFFF00"/>
      <name val="Calibri"/>
      <family val="2"/>
      <scheme val="minor"/>
    </font>
    <font>
      <sz val="20"/>
      <color rgb="FF0070C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i/>
      <sz val="20"/>
      <color rgb="FF002060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20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i/>
      <sz val="14"/>
      <color rgb="FFFFFF00"/>
      <name val="Calibri"/>
      <family val="2"/>
      <scheme val="minor"/>
    </font>
    <font>
      <b/>
      <i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rgb="FFFFFF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rgb="FF0070C0"/>
      <name val="Calibri"/>
      <family val="2"/>
      <scheme val="minor"/>
    </font>
    <font>
      <sz val="14"/>
      <color rgb="FF92D050"/>
      <name val="Calibri"/>
      <family val="2"/>
      <scheme val="minor"/>
    </font>
    <font>
      <b/>
      <i/>
      <sz val="14"/>
      <color rgb="FF00206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i/>
      <sz val="48"/>
      <name val="Calibri"/>
      <family val="2"/>
      <scheme val="minor"/>
    </font>
    <font>
      <sz val="26"/>
      <name val="Calibri"/>
      <family val="2"/>
      <scheme val="minor"/>
    </font>
    <font>
      <sz val="24"/>
      <name val="Calibri"/>
      <family val="2"/>
      <scheme val="minor"/>
    </font>
    <font>
      <sz val="18"/>
      <name val="Calibri"/>
      <family val="2"/>
      <scheme val="minor"/>
    </font>
    <font>
      <sz val="28"/>
      <color rgb="FFFF0000"/>
      <name val="Calibri"/>
      <family val="2"/>
      <scheme val="minor"/>
    </font>
    <font>
      <b/>
      <sz val="24"/>
      <name val="Calibri"/>
      <family val="2"/>
      <scheme val="minor"/>
    </font>
    <font>
      <b/>
      <i/>
      <sz val="48"/>
      <color rgb="FFFF0000"/>
      <name val="Calibri"/>
      <family val="2"/>
      <scheme val="minor"/>
    </font>
    <font>
      <sz val="36"/>
      <color rgb="FFFF0000"/>
      <name val="Calibri"/>
      <family val="2"/>
      <scheme val="minor"/>
    </font>
    <font>
      <sz val="2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i/>
      <sz val="72"/>
      <color rgb="FFFF0000"/>
      <name val="Calibri"/>
      <family val="2"/>
      <scheme val="minor"/>
    </font>
    <font>
      <b/>
      <i/>
      <sz val="28"/>
      <color rgb="FFFF0000"/>
      <name val="Calibri"/>
      <family val="2"/>
      <scheme val="minor"/>
    </font>
    <font>
      <b/>
      <i/>
      <sz val="24"/>
      <color rgb="FF92D050"/>
      <name val="Calibri"/>
      <family val="2"/>
      <scheme val="minor"/>
    </font>
    <font>
      <sz val="24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4" fillId="4" borderId="0" xfId="0" applyFont="1" applyFill="1"/>
    <xf numFmtId="0" fontId="5" fillId="4" borderId="0" xfId="0" applyFont="1" applyFill="1"/>
    <xf numFmtId="0" fontId="3" fillId="3" borderId="0" xfId="0" applyFont="1" applyFill="1" applyAlignment="1">
      <alignment horizontal="center"/>
    </xf>
    <xf numFmtId="164" fontId="3" fillId="4" borderId="0" xfId="0" applyNumberFormat="1" applyFont="1" applyFill="1" applyAlignment="1">
      <alignment horizontal="center"/>
    </xf>
    <xf numFmtId="164" fontId="6" fillId="4" borderId="0" xfId="0" applyNumberFormat="1" applyFont="1" applyFill="1"/>
    <xf numFmtId="0" fontId="6" fillId="4" borderId="0" xfId="0" applyFont="1" applyFill="1"/>
    <xf numFmtId="0" fontId="7" fillId="4" borderId="0" xfId="0" applyFont="1" applyFill="1"/>
    <xf numFmtId="0" fontId="7" fillId="4" borderId="0" xfId="0" applyFont="1" applyFill="1" applyBorder="1"/>
    <xf numFmtId="0" fontId="8" fillId="2" borderId="0" xfId="0" applyFont="1" applyFill="1" applyAlignment="1">
      <alignment horizontal="center"/>
    </xf>
    <xf numFmtId="0" fontId="9" fillId="0" borderId="0" xfId="0" applyFont="1" applyFill="1"/>
    <xf numFmtId="0" fontId="9" fillId="0" borderId="0" xfId="0" applyFont="1"/>
    <xf numFmtId="165" fontId="7" fillId="4" borderId="0" xfId="0" applyNumberFormat="1" applyFont="1" applyFill="1"/>
    <xf numFmtId="165" fontId="6" fillId="4" borderId="0" xfId="0" applyNumberFormat="1" applyFont="1" applyFill="1"/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1" fillId="4" borderId="0" xfId="0" applyFont="1" applyFill="1"/>
    <xf numFmtId="0" fontId="11" fillId="4" borderId="0" xfId="0" applyFont="1" applyFill="1" applyBorder="1"/>
    <xf numFmtId="0" fontId="4" fillId="2" borderId="0" xfId="0" applyFont="1" applyFill="1"/>
    <xf numFmtId="0" fontId="12" fillId="2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13" fillId="4" borderId="0" xfId="0" applyFont="1" applyFill="1" applyAlignment="1">
      <alignment horizontal="center"/>
    </xf>
    <xf numFmtId="0" fontId="14" fillId="4" borderId="0" xfId="0" applyFont="1" applyFill="1" applyAlignment="1">
      <alignment horizontal="center"/>
    </xf>
    <xf numFmtId="0" fontId="15" fillId="4" borderId="0" xfId="0" applyFont="1" applyFill="1"/>
    <xf numFmtId="0" fontId="15" fillId="2" borderId="0" xfId="0" applyFont="1" applyFill="1"/>
    <xf numFmtId="0" fontId="16" fillId="4" borderId="0" xfId="0" applyFont="1" applyFill="1"/>
    <xf numFmtId="0" fontId="17" fillId="2" borderId="0" xfId="0" applyFont="1" applyFill="1" applyAlignment="1">
      <alignment horizontal="center"/>
    </xf>
    <xf numFmtId="0" fontId="18" fillId="4" borderId="0" xfId="0" applyFont="1" applyFill="1" applyAlignment="1">
      <alignment horizontal="center"/>
    </xf>
    <xf numFmtId="0" fontId="15" fillId="4" borderId="0" xfId="0" applyFont="1" applyFill="1" applyAlignment="1">
      <alignment horizontal="center"/>
    </xf>
    <xf numFmtId="0" fontId="16" fillId="4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9" fillId="2" borderId="0" xfId="0" applyFont="1" applyFill="1"/>
    <xf numFmtId="164" fontId="14" fillId="4" borderId="0" xfId="0" applyNumberFormat="1" applyFont="1" applyFill="1" applyAlignment="1">
      <alignment horizontal="center"/>
    </xf>
    <xf numFmtId="164" fontId="20" fillId="4" borderId="0" xfId="0" applyNumberFormat="1" applyFont="1" applyFill="1"/>
    <xf numFmtId="0" fontId="19" fillId="4" borderId="0" xfId="0" applyFont="1" applyFill="1"/>
    <xf numFmtId="0" fontId="20" fillId="4" borderId="0" xfId="0" applyFont="1" applyFill="1"/>
    <xf numFmtId="0" fontId="21" fillId="4" borderId="0" xfId="0" applyFont="1" applyFill="1"/>
    <xf numFmtId="0" fontId="21" fillId="4" borderId="0" xfId="0" applyFont="1" applyFill="1" applyBorder="1"/>
    <xf numFmtId="0" fontId="19" fillId="4" borderId="0" xfId="0" applyFont="1" applyFill="1" applyBorder="1"/>
    <xf numFmtId="0" fontId="22" fillId="2" borderId="0" xfId="0" applyFont="1" applyFill="1" applyAlignment="1">
      <alignment horizontal="center"/>
    </xf>
    <xf numFmtId="0" fontId="23" fillId="0" borderId="0" xfId="0" applyFont="1" applyFill="1"/>
    <xf numFmtId="0" fontId="23" fillId="0" borderId="0" xfId="0" applyFont="1"/>
    <xf numFmtId="165" fontId="21" fillId="4" borderId="0" xfId="0" applyNumberFormat="1" applyFont="1" applyFill="1"/>
    <xf numFmtId="165" fontId="20" fillId="4" borderId="0" xfId="0" applyNumberFormat="1" applyFont="1" applyFill="1"/>
    <xf numFmtId="0" fontId="18" fillId="2" borderId="0" xfId="0" applyFont="1" applyFill="1" applyAlignment="1">
      <alignment horizontal="center"/>
    </xf>
    <xf numFmtId="0" fontId="24" fillId="2" borderId="1" xfId="0" applyFont="1" applyFill="1" applyBorder="1" applyAlignment="1">
      <alignment horizontal="center"/>
    </xf>
    <xf numFmtId="0" fontId="9" fillId="3" borderId="0" xfId="0" applyFont="1" applyFill="1"/>
    <xf numFmtId="0" fontId="9" fillId="4" borderId="0" xfId="0" applyFont="1" applyFill="1"/>
    <xf numFmtId="0" fontId="25" fillId="2" borderId="0" xfId="0" applyFont="1" applyFill="1" applyAlignment="1">
      <alignment horizontal="center"/>
    </xf>
    <xf numFmtId="0" fontId="26" fillId="2" borderId="0" xfId="0" applyFont="1" applyFill="1"/>
    <xf numFmtId="0" fontId="9" fillId="6" borderId="0" xfId="0" applyFont="1" applyFill="1"/>
    <xf numFmtId="0" fontId="0" fillId="6" borderId="0" xfId="0" applyFill="1"/>
    <xf numFmtId="0" fontId="28" fillId="4" borderId="0" xfId="0" applyFont="1" applyFill="1"/>
    <xf numFmtId="0" fontId="9" fillId="7" borderId="0" xfId="0" applyFont="1" applyFill="1"/>
    <xf numFmtId="0" fontId="27" fillId="7" borderId="0" xfId="0" applyFont="1" applyFill="1"/>
    <xf numFmtId="0" fontId="4" fillId="7" borderId="0" xfId="0" applyFont="1" applyFill="1"/>
    <xf numFmtId="0" fontId="11" fillId="7" borderId="0" xfId="0" applyFont="1" applyFill="1"/>
    <xf numFmtId="0" fontId="29" fillId="5" borderId="0" xfId="0" applyFont="1" applyFill="1"/>
    <xf numFmtId="0" fontId="4" fillId="8" borderId="0" xfId="0" applyFont="1" applyFill="1"/>
    <xf numFmtId="0" fontId="30" fillId="8" borderId="0" xfId="0" applyFont="1" applyFill="1" applyAlignment="1">
      <alignment horizontal="center"/>
    </xf>
    <xf numFmtId="0" fontId="31" fillId="5" borderId="0" xfId="0" applyFont="1" applyFill="1" applyAlignment="1">
      <alignment horizontal="center"/>
    </xf>
    <xf numFmtId="0" fontId="32" fillId="5" borderId="0" xfId="0" applyFont="1" applyFill="1"/>
    <xf numFmtId="0" fontId="29" fillId="2" borderId="0" xfId="0" applyFont="1" applyFill="1"/>
    <xf numFmtId="0" fontId="33" fillId="3" borderId="0" xfId="0" applyFont="1" applyFill="1" applyAlignment="1">
      <alignment horizontal="center"/>
    </xf>
    <xf numFmtId="0" fontId="34" fillId="3" borderId="0" xfId="0" applyFont="1" applyFill="1"/>
    <xf numFmtId="0" fontId="0" fillId="3" borderId="0" xfId="0" applyFont="1" applyFill="1"/>
    <xf numFmtId="0" fontId="7" fillId="7" borderId="0" xfId="0" applyFont="1" applyFill="1"/>
    <xf numFmtId="0" fontId="36" fillId="0" borderId="0" xfId="0" applyFont="1" applyFill="1" applyAlignment="1">
      <alignment horizontal="center"/>
    </xf>
    <xf numFmtId="0" fontId="37" fillId="0" borderId="0" xfId="0" applyFont="1" applyFill="1" applyAlignment="1">
      <alignment horizontal="center"/>
    </xf>
    <xf numFmtId="0" fontId="7" fillId="0" borderId="0" xfId="0" applyFont="1" applyFill="1"/>
    <xf numFmtId="0" fontId="7" fillId="3" borderId="0" xfId="0" applyFont="1" applyFill="1"/>
    <xf numFmtId="0" fontId="5" fillId="2" borderId="0" xfId="0" applyFont="1" applyFill="1"/>
    <xf numFmtId="0" fontId="38" fillId="2" borderId="0" xfId="0" applyFont="1" applyFill="1"/>
    <xf numFmtId="165" fontId="5" fillId="2" borderId="0" xfId="0" applyNumberFormat="1" applyFont="1" applyFill="1"/>
    <xf numFmtId="0" fontId="3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EURUSD" advise="1">
        <values>
          <value>
            <val>1.09551</val>
          </value>
        </values>
      </ddeItem>
      <ddeItem name="StdDocumentName" ole="1" advise="1"/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"/>
  <sheetViews>
    <sheetView tabSelected="1" topLeftCell="F22" zoomScale="64" zoomScaleNormal="64" workbookViewId="0">
      <selection activeCell="M23" sqref="M23"/>
    </sheetView>
  </sheetViews>
  <sheetFormatPr defaultRowHeight="14.4" x14ac:dyDescent="0.3"/>
  <cols>
    <col min="1" max="1" width="15.33203125" bestFit="1" customWidth="1"/>
    <col min="2" max="2" width="18" bestFit="1" customWidth="1"/>
    <col min="3" max="3" width="24.109375" bestFit="1" customWidth="1"/>
    <col min="4" max="4" width="27.109375" bestFit="1" customWidth="1"/>
    <col min="5" max="5" width="25.5546875" bestFit="1" customWidth="1"/>
    <col min="6" max="7" width="14" bestFit="1" customWidth="1"/>
    <col min="8" max="9" width="16.5546875" bestFit="1" customWidth="1"/>
    <col min="10" max="10" width="35.6640625" bestFit="1" customWidth="1"/>
    <col min="11" max="11" width="29.33203125" bestFit="1" customWidth="1"/>
    <col min="12" max="12" width="14" bestFit="1" customWidth="1"/>
    <col min="13" max="13" width="16.44140625" customWidth="1"/>
    <col min="14" max="14" width="17" customWidth="1"/>
    <col min="15" max="15" width="16.33203125" customWidth="1"/>
    <col min="16" max="16" width="15.44140625" customWidth="1"/>
    <col min="17" max="17" width="15.88671875" customWidth="1"/>
    <col min="18" max="18" width="18" bestFit="1" customWidth="1"/>
    <col min="19" max="26" width="9.88671875" bestFit="1" customWidth="1"/>
  </cols>
  <sheetData>
    <row r="1" spans="1:26" ht="46.2" x14ac:dyDescent="0.85">
      <c r="A1" s="2">
        <f>(B5-A5)/506</f>
        <v>6.3932806324110674</v>
      </c>
      <c r="B1" s="2">
        <f>(B5-A5)/178</f>
        <v>18.174157303370787</v>
      </c>
      <c r="C1" s="3">
        <f>(I5+I6+I8)/3</f>
        <v>113833.48502012614</v>
      </c>
      <c r="D1" s="3">
        <f>(I13+I14+I16)/3</f>
        <v>108412.66666666667</v>
      </c>
      <c r="E1" s="4">
        <f>(C1-D1)</f>
        <v>5420.8183534594718</v>
      </c>
      <c r="F1" s="4">
        <f>(E1+E2+E3)</f>
        <v>8985.5032909278234</v>
      </c>
      <c r="G1" s="4">
        <f>(C3+D4)/2</f>
        <v>110470.98320949095</v>
      </c>
      <c r="H1" s="21">
        <f>(I4+C4+C3+C1+C2)/5</f>
        <v>110762.71682749172</v>
      </c>
      <c r="I1" s="5">
        <f>(H1-C4)/(B5-A5)</f>
        <v>0.12151552713612419</v>
      </c>
      <c r="J1" s="5">
        <f>(I1*(B5-A5))</f>
        <v>393.10273028536176</v>
      </c>
      <c r="K1" s="22" t="str">
        <f>IF(C2&gt;C1,"x","y")</f>
        <v>y</v>
      </c>
      <c r="L1" s="3" t="s">
        <v>12</v>
      </c>
      <c r="M1" s="25" t="s">
        <v>13</v>
      </c>
      <c r="N1" s="26" t="s">
        <v>0</v>
      </c>
      <c r="O1" s="26" t="s">
        <v>4</v>
      </c>
      <c r="P1" s="27">
        <f>(V5+V6+V8)/3</f>
        <v>109927.83555915749</v>
      </c>
      <c r="Q1" s="27">
        <f>(V13+V14+V16)/3</f>
        <v>113433.18628502655</v>
      </c>
      <c r="R1" s="28">
        <f>(P1-Q1)</f>
        <v>-3505.3507258690515</v>
      </c>
      <c r="S1" s="28">
        <f>(R1+R2+R3)</f>
        <v>-5743.7808677830908</v>
      </c>
      <c r="T1" s="28">
        <f>(P3+Q4)/2</f>
        <v>112143.85536337204</v>
      </c>
      <c r="U1" s="29">
        <f>(P4+P3+P1)/3</f>
        <v>111334.15931317012</v>
      </c>
      <c r="V1" s="30">
        <f>(U1-P4)/(O5-N5)</f>
        <v>0.41275101642242062</v>
      </c>
      <c r="W1" s="30">
        <f>(V1*(O5-N5))</f>
        <v>-875.67557383410167</v>
      </c>
      <c r="X1" s="31" t="str">
        <f>IF(P2&gt;P1,"x","y")</f>
        <v>x</v>
      </c>
      <c r="Y1" s="27" t="s">
        <v>12</v>
      </c>
      <c r="Z1" s="32" t="s">
        <v>13</v>
      </c>
    </row>
    <row r="2" spans="1:26" ht="25.8" x14ac:dyDescent="0.5">
      <c r="A2" s="2">
        <f>(B1+A1)</f>
        <v>24.567437935781854</v>
      </c>
      <c r="B2" s="2">
        <f>(A1*B1)</f>
        <v>116.19248789803261</v>
      </c>
      <c r="C2" s="3">
        <f>(I13+I14+I15+I16)/4</f>
        <v>107888.5</v>
      </c>
      <c r="D2" s="3">
        <f>(J13+J14+J15+J16)/4</f>
        <v>109597.0515214772</v>
      </c>
      <c r="E2" s="4">
        <f>(D2-C2)</f>
        <v>1708.5515214772022</v>
      </c>
      <c r="F2" s="4">
        <f>(A5-F1)</f>
        <v>100565.49670907218</v>
      </c>
      <c r="G2" s="4">
        <f>(F2-F1/10)</f>
        <v>99666.946379979388</v>
      </c>
      <c r="H2" s="4">
        <f>(F2+F1/10)</f>
        <v>101464.04703816496</v>
      </c>
      <c r="I2" s="5">
        <v>1.1359699999999999</v>
      </c>
      <c r="J2" s="5">
        <f>(A5+(J1*J3))</f>
        <v>113482.02730285362</v>
      </c>
      <c r="K2" s="5">
        <f>I2-J1/10000</f>
        <v>1.0966597269714637</v>
      </c>
      <c r="L2" s="23">
        <f>(C4+C3+H1)/3</f>
        <v>110664.44114492038</v>
      </c>
      <c r="M2" s="24">
        <f>L2</f>
        <v>110664.44114492038</v>
      </c>
      <c r="N2" s="26" t="s">
        <v>1</v>
      </c>
      <c r="O2" s="26" t="s">
        <v>5</v>
      </c>
      <c r="P2" s="27">
        <f>(V13+V14+V15+V16)/4</f>
        <v>113801.77942753982</v>
      </c>
      <c r="Q2" s="27">
        <f>(W13+W14+W15+W16)/4</f>
        <v>112830.26986958078</v>
      </c>
      <c r="R2" s="28">
        <f>(Q2-P2)</f>
        <v>-971.50955795904156</v>
      </c>
      <c r="S2" s="28">
        <f>(N5-S1)</f>
        <v>118529.78086778309</v>
      </c>
      <c r="T2" s="28">
        <f>(S2-S1/10)</f>
        <v>119104.1589545614</v>
      </c>
      <c r="U2" s="28">
        <f>(S2+S1/10)</f>
        <v>117955.40278100478</v>
      </c>
      <c r="V2" s="30">
        <v>1.1359699999999999</v>
      </c>
      <c r="W2" s="30">
        <f>(N5+(W1*W3))</f>
        <v>104029.24426165898</v>
      </c>
      <c r="X2" s="30">
        <f>V2-W1/10000</f>
        <v>1.2235375573834102</v>
      </c>
      <c r="Y2" s="33">
        <f>(P4+P3+U1+P2)/4</f>
        <v>112302.64528026571</v>
      </c>
      <c r="Z2" s="34">
        <f>Y2</f>
        <v>112302.64528026571</v>
      </c>
    </row>
    <row r="3" spans="1:26" ht="26.4" thickBot="1" x14ac:dyDescent="0.55000000000000004">
      <c r="A3" s="2">
        <f>(B1/A1)</f>
        <v>2.8426966292134832</v>
      </c>
      <c r="B3" s="2">
        <f>(A1/B1)</f>
        <v>0.35177865612648218</v>
      </c>
      <c r="C3" s="6">
        <f>(C2+C1)/2</f>
        <v>110860.99251006308</v>
      </c>
      <c r="D3" s="3">
        <f>(D1+D2)/2</f>
        <v>109004.85909407193</v>
      </c>
      <c r="E3" s="4">
        <f>(C3-D3)</f>
        <v>1856.1334159911494</v>
      </c>
      <c r="F3" s="4">
        <f>(B5+F1)</f>
        <v>121771.50329092782</v>
      </c>
      <c r="G3" s="4">
        <f>(F3-F1/10)</f>
        <v>120872.95296183504</v>
      </c>
      <c r="H3" s="4">
        <f>(F3+F1/10)</f>
        <v>122670.05362002061</v>
      </c>
      <c r="I3" s="60">
        <f>((I2*K27)+J2+(7*C4)+C1)/10</f>
        <v>111349.98110034243</v>
      </c>
      <c r="J3" s="5">
        <v>10</v>
      </c>
      <c r="K3" s="19">
        <f>(H1+L2+L3)/3</f>
        <v>110746.33754706317</v>
      </c>
      <c r="L3" s="5">
        <f>(H1+C3)/2</f>
        <v>110811.85466877741</v>
      </c>
      <c r="M3" s="5"/>
      <c r="N3" s="26" t="s">
        <v>2</v>
      </c>
      <c r="O3" s="26" t="s">
        <v>6</v>
      </c>
      <c r="P3" s="35">
        <f>(P2+P1)/2</f>
        <v>111864.80749334866</v>
      </c>
      <c r="Q3" s="27">
        <f>(Q1+Q2)/2</f>
        <v>113131.72807730366</v>
      </c>
      <c r="R3" s="28">
        <f>(P3-Q3)</f>
        <v>-1266.9205839549977</v>
      </c>
      <c r="S3" s="28">
        <f>(O5+S1)</f>
        <v>104920.66027713729</v>
      </c>
      <c r="T3" s="28">
        <f>(S3-S1/10)</f>
        <v>105495.03836391559</v>
      </c>
      <c r="U3" s="28">
        <f>(S3+S1/10)</f>
        <v>104346.28219035898</v>
      </c>
      <c r="V3" s="36">
        <f>((V2*100000)+P1*4)/5</f>
        <v>110661.66844732598</v>
      </c>
      <c r="W3" s="30">
        <v>10</v>
      </c>
      <c r="X3" s="30"/>
      <c r="Y3" s="30"/>
      <c r="Z3" s="30"/>
    </row>
    <row r="4" spans="1:26" ht="26.4" thickBot="1" x14ac:dyDescent="0.55000000000000004">
      <c r="A4" s="25">
        <f>(K3+C1+D4+E4+D3+D2+D1+C2+C3+C4)/10</f>
        <v>110085.99871259459</v>
      </c>
      <c r="B4" s="2" t="s">
        <v>16</v>
      </c>
      <c r="C4" s="6">
        <f>(C3+D4+E4+G1)/4</f>
        <v>110369.61409720636</v>
      </c>
      <c r="D4" s="7">
        <f>(D3+C3+D2+C3)/4</f>
        <v>110080.97390891882</v>
      </c>
      <c r="E4" s="8">
        <f>(C3+C2+C1+D3+D2+D1+C3)/7</f>
        <v>110065.50676035257</v>
      </c>
      <c r="F4" s="4">
        <f>(F3-F2)/2</f>
        <v>10603.003290927823</v>
      </c>
      <c r="G4" s="4">
        <f>(F4+F1/10)</f>
        <v>11501.553620020606</v>
      </c>
      <c r="H4" s="4">
        <f>(F4+F1/10)</f>
        <v>11501.553620020606</v>
      </c>
      <c r="I4" s="19">
        <f>(C2+C1)/2</f>
        <v>110860.99251006308</v>
      </c>
      <c r="J4" s="50">
        <f>(H1+L3+K3+C3)/4</f>
        <v>110795.47538834886</v>
      </c>
      <c r="K4" s="19">
        <f>(I5+I6+J6+J5+K6+I13+J13)/7</f>
        <v>111630.62832812677</v>
      </c>
      <c r="L4" s="19"/>
      <c r="M4" s="19"/>
      <c r="N4" s="26" t="s">
        <v>3</v>
      </c>
      <c r="O4" s="26" t="s">
        <v>4</v>
      </c>
      <c r="P4" s="35">
        <f>(P3+Q4+R4+T1)/4</f>
        <v>112209.83488700422</v>
      </c>
      <c r="Q4" s="37">
        <f>(Q3+P3+Q2+P3)/4</f>
        <v>112422.90323339544</v>
      </c>
      <c r="R4" s="38">
        <f>(P3+P2+P1+Q3+Q2+Q1+P3)/7</f>
        <v>112407.77345790078</v>
      </c>
      <c r="S4" s="28">
        <f>(S3-S2)/2</f>
        <v>-6804.5602953229027</v>
      </c>
      <c r="T4" s="28">
        <f>(S4+S1/10)</f>
        <v>-7378.9383821012116</v>
      </c>
      <c r="U4" s="28">
        <f>(S4+S1/10)</f>
        <v>-7378.9383821012116</v>
      </c>
      <c r="V4" s="39"/>
      <c r="W4" s="39"/>
      <c r="X4" s="39"/>
      <c r="Y4" s="39"/>
      <c r="Z4" s="39"/>
    </row>
    <row r="5" spans="1:26" ht="25.8" x14ac:dyDescent="0.5">
      <c r="A5" s="61">
        <v>109551</v>
      </c>
      <c r="B5" s="71">
        <v>112786</v>
      </c>
      <c r="C5" s="10">
        <f>(A5/30)</f>
        <v>3651.7</v>
      </c>
      <c r="D5" s="10">
        <f>(B5/30)</f>
        <v>3759.5333333333333</v>
      </c>
      <c r="E5" s="10">
        <f>(C5+D5-(A5+B5)/120)</f>
        <v>5558.4250000000002</v>
      </c>
      <c r="F5" s="10">
        <f t="shared" ref="F5:F20" si="0">E5-D5</f>
        <v>1798.8916666666669</v>
      </c>
      <c r="G5" s="10">
        <f t="shared" ref="G5:G20" si="1">(A5-B5)</f>
        <v>-3235</v>
      </c>
      <c r="H5" s="10">
        <f t="shared" ref="H5:H20" si="2">(G5/F5)</f>
        <v>-1.798329526977259</v>
      </c>
      <c r="I5" s="19">
        <f>(B5-G5)</f>
        <v>116021</v>
      </c>
      <c r="J5" s="19">
        <f t="shared" ref="J5:J20" si="3">(B5+H5)</f>
        <v>112784.20167047302</v>
      </c>
      <c r="K5" s="19">
        <f>(B5+A5)/2</f>
        <v>111168.5</v>
      </c>
      <c r="L5" s="19">
        <f t="shared" ref="L5:L21" si="4">(I5+J5)/2</f>
        <v>114402.60083523652</v>
      </c>
      <c r="M5" s="19" t="str">
        <f>IF(K5&gt;L5,"sell","buy")</f>
        <v>buy</v>
      </c>
      <c r="N5" s="40">
        <f>(B5)</f>
        <v>112786</v>
      </c>
      <c r="O5" s="40">
        <f>(L2)</f>
        <v>110664.44114492038</v>
      </c>
      <c r="P5" s="41">
        <f>(N5/30)</f>
        <v>3759.5333333333333</v>
      </c>
      <c r="Q5" s="41">
        <f>(O5/30)</f>
        <v>3688.8147048306791</v>
      </c>
      <c r="R5" s="41">
        <f>(P5+Q5-(N5+O5)/120)</f>
        <v>5586.2610286230101</v>
      </c>
      <c r="S5" s="41">
        <f t="shared" ref="S5:S20" si="5">R5-Q5</f>
        <v>1897.446323792331</v>
      </c>
      <c r="T5" s="41">
        <f t="shared" ref="T5:T20" si="6">(N5-O5)</f>
        <v>2121.5588550796238</v>
      </c>
      <c r="U5" s="41">
        <f t="shared" ref="U5:U20" si="7">(T5/S5)</f>
        <v>1.1181127120578411</v>
      </c>
      <c r="V5" s="39">
        <f>(O5-T5)</f>
        <v>108542.88228984075</v>
      </c>
      <c r="W5" s="39">
        <f t="shared" ref="W5:W20" si="8">(O5+U5)</f>
        <v>110665.55925763243</v>
      </c>
      <c r="X5" s="39">
        <f>(O5+N5)/2</f>
        <v>111725.22057246018</v>
      </c>
      <c r="Y5" s="39">
        <f t="shared" ref="Y5:Y20" si="9">(V5+W5)/2</f>
        <v>109604.2207737366</v>
      </c>
      <c r="Z5" s="39" t="str">
        <f>IF(X5&gt;Y5,"sell","buy")</f>
        <v>sell</v>
      </c>
    </row>
    <row r="6" spans="1:26" ht="25.8" x14ac:dyDescent="0.5">
      <c r="A6" s="10">
        <f>A5</f>
        <v>109551</v>
      </c>
      <c r="B6" s="10">
        <f>B5</f>
        <v>112786</v>
      </c>
      <c r="C6" s="10">
        <f>(A6/45)</f>
        <v>2434.4666666666667</v>
      </c>
      <c r="D6" s="10">
        <f>(B6/45)</f>
        <v>2506.3555555555554</v>
      </c>
      <c r="E6" s="10">
        <f>(C6+D6-(A6+B6)/90)</f>
        <v>2470.411111111111</v>
      </c>
      <c r="F6" s="10">
        <f t="shared" si="0"/>
        <v>-35.944444444444343</v>
      </c>
      <c r="G6" s="10">
        <f t="shared" si="1"/>
        <v>-3235</v>
      </c>
      <c r="H6" s="10">
        <f t="shared" si="2"/>
        <v>90.000000000000256</v>
      </c>
      <c r="I6" s="19">
        <f>(B6-H6)</f>
        <v>112696</v>
      </c>
      <c r="J6" s="19">
        <f t="shared" si="3"/>
        <v>112876</v>
      </c>
      <c r="K6" s="19">
        <f>(A6+B6)/2</f>
        <v>111168.5</v>
      </c>
      <c r="L6" s="19">
        <f t="shared" si="4"/>
        <v>112786</v>
      </c>
      <c r="M6" s="19" t="str">
        <f>IF(K5&gt;L5,"sell","buy")</f>
        <v>buy</v>
      </c>
      <c r="N6" s="41">
        <f>N5</f>
        <v>112786</v>
      </c>
      <c r="O6" s="41">
        <f>O5</f>
        <v>110664.44114492038</v>
      </c>
      <c r="P6" s="41">
        <f>(N6/45)</f>
        <v>2506.3555555555554</v>
      </c>
      <c r="Q6" s="41">
        <f>(O6/45)</f>
        <v>2459.2098032204526</v>
      </c>
      <c r="R6" s="41">
        <f>(P6+Q6-(N6+O6)/90)</f>
        <v>2482.782679388004</v>
      </c>
      <c r="S6" s="41">
        <f t="shared" si="5"/>
        <v>23.572876167551385</v>
      </c>
      <c r="T6" s="41">
        <f t="shared" si="6"/>
        <v>2121.5588550796238</v>
      </c>
      <c r="U6" s="41">
        <f t="shared" si="7"/>
        <v>89.999999999999957</v>
      </c>
      <c r="V6" s="39">
        <f>(O6-U6)</f>
        <v>110574.44114492038</v>
      </c>
      <c r="W6" s="39">
        <f t="shared" si="8"/>
        <v>110754.44114492038</v>
      </c>
      <c r="X6" s="39">
        <f>(N6+O6)/2</f>
        <v>111725.22057246018</v>
      </c>
      <c r="Y6" s="39">
        <f t="shared" si="9"/>
        <v>110664.44114492038</v>
      </c>
      <c r="Z6" s="39" t="str">
        <f>IF(X5&gt;Y5,"sell","buy")</f>
        <v>sell</v>
      </c>
    </row>
    <row r="7" spans="1:26" ht="25.8" x14ac:dyDescent="0.5">
      <c r="A7" s="10">
        <f>A5</f>
        <v>109551</v>
      </c>
      <c r="B7" s="10">
        <f>B5</f>
        <v>112786</v>
      </c>
      <c r="C7" s="10">
        <f>(A7/30)</f>
        <v>3651.7</v>
      </c>
      <c r="D7" s="10">
        <f>(B7/60)</f>
        <v>1879.7666666666667</v>
      </c>
      <c r="E7" s="11">
        <f>(C7+D7-(A7+B7)/90)</f>
        <v>3061.0555555555552</v>
      </c>
      <c r="F7" s="11">
        <f t="shared" si="0"/>
        <v>1181.2888888888886</v>
      </c>
      <c r="G7" s="11">
        <f t="shared" si="1"/>
        <v>-3235</v>
      </c>
      <c r="H7" s="11">
        <f t="shared" si="2"/>
        <v>-2.7385341811204342</v>
      </c>
      <c r="I7" s="20">
        <f>(B7-G7)</f>
        <v>116021</v>
      </c>
      <c r="J7" s="20">
        <f t="shared" si="3"/>
        <v>112783.26146581888</v>
      </c>
      <c r="K7" s="20">
        <f>(B7+A7)/2</f>
        <v>111168.5</v>
      </c>
      <c r="L7" s="20">
        <f t="shared" si="4"/>
        <v>114402.13073290944</v>
      </c>
      <c r="M7" s="19" t="str">
        <f>IF(K7&gt;L7,"sell","buy")</f>
        <v>buy</v>
      </c>
      <c r="N7" s="41">
        <f>N5</f>
        <v>112786</v>
      </c>
      <c r="O7" s="41">
        <f>O5</f>
        <v>110664.44114492038</v>
      </c>
      <c r="P7" s="41">
        <f>(N7/30)</f>
        <v>3759.5333333333333</v>
      </c>
      <c r="Q7" s="41">
        <f>(O7/60)</f>
        <v>1844.4073524153396</v>
      </c>
      <c r="R7" s="42">
        <f>(P7+Q7-(N7+O7)/90)</f>
        <v>3121.1580063606689</v>
      </c>
      <c r="S7" s="42">
        <f t="shared" si="5"/>
        <v>1276.7506539453293</v>
      </c>
      <c r="T7" s="42">
        <f t="shared" si="6"/>
        <v>2121.5588550796238</v>
      </c>
      <c r="U7" s="42">
        <f t="shared" si="7"/>
        <v>1.6616861315275029</v>
      </c>
      <c r="V7" s="43">
        <f>(O7-T7)</f>
        <v>108542.88228984075</v>
      </c>
      <c r="W7" s="43">
        <f t="shared" si="8"/>
        <v>110666.1028310519</v>
      </c>
      <c r="X7" s="43">
        <f>(O7+N7)/2</f>
        <v>111725.22057246018</v>
      </c>
      <c r="Y7" s="43">
        <f t="shared" si="9"/>
        <v>109604.49256044632</v>
      </c>
      <c r="Z7" s="39" t="str">
        <f>IF(X7&gt;Y7,"sell","buy")</f>
        <v>sell</v>
      </c>
    </row>
    <row r="8" spans="1:26" ht="25.8" x14ac:dyDescent="0.5">
      <c r="A8" s="10">
        <f>A5</f>
        <v>109551</v>
      </c>
      <c r="B8" s="10">
        <f>B5</f>
        <v>112786</v>
      </c>
      <c r="C8" s="10">
        <f>(A8/45)</f>
        <v>2434.4666666666667</v>
      </c>
      <c r="D8" s="10">
        <f>(B8/45)</f>
        <v>2506.3555555555554</v>
      </c>
      <c r="E8" s="10">
        <f>(C8+D8-(A8+B8)/60)</f>
        <v>1235.2055555555553</v>
      </c>
      <c r="F8" s="10">
        <f t="shared" si="0"/>
        <v>-1271.1500000000001</v>
      </c>
      <c r="G8" s="10">
        <f t="shared" si="1"/>
        <v>-3235</v>
      </c>
      <c r="H8" s="10">
        <f t="shared" si="2"/>
        <v>2.5449396216024858</v>
      </c>
      <c r="I8" s="19">
        <f>(B8-H8)</f>
        <v>112783.4550603784</v>
      </c>
      <c r="J8" s="19">
        <f t="shared" si="3"/>
        <v>112788.5449396216</v>
      </c>
      <c r="K8" s="19">
        <f>(A8+B8)/2</f>
        <v>111168.5</v>
      </c>
      <c r="L8" s="19">
        <f t="shared" si="4"/>
        <v>112786</v>
      </c>
      <c r="M8" s="19" t="str">
        <f>IF(K7&gt;L7,"sell","buy")</f>
        <v>buy</v>
      </c>
      <c r="N8" s="41">
        <f>N5</f>
        <v>112786</v>
      </c>
      <c r="O8" s="41">
        <f>O5</f>
        <v>110664.44114492038</v>
      </c>
      <c r="P8" s="41">
        <f>(N8/45)</f>
        <v>2506.3555555555554</v>
      </c>
      <c r="Q8" s="41">
        <f>(O8/45)</f>
        <v>2459.2098032204526</v>
      </c>
      <c r="R8" s="41">
        <f>(P8+Q8-(N8+O8)/60)</f>
        <v>1241.391339694002</v>
      </c>
      <c r="S8" s="41">
        <f t="shared" si="5"/>
        <v>-1217.8184635264506</v>
      </c>
      <c r="T8" s="41">
        <f t="shared" si="6"/>
        <v>2121.5588550796238</v>
      </c>
      <c r="U8" s="41">
        <f t="shared" si="7"/>
        <v>-1.7420977909434892</v>
      </c>
      <c r="V8" s="39">
        <f>(O8-U8)</f>
        <v>110666.18324271133</v>
      </c>
      <c r="W8" s="39">
        <f t="shared" si="8"/>
        <v>110662.69904712943</v>
      </c>
      <c r="X8" s="39">
        <f>(N8+O8)/2</f>
        <v>111725.22057246018</v>
      </c>
      <c r="Y8" s="39">
        <f t="shared" si="9"/>
        <v>110664.44114492038</v>
      </c>
      <c r="Z8" s="39" t="str">
        <f>IF(X7&gt;Y7,"sell","buy")</f>
        <v>sell</v>
      </c>
    </row>
    <row r="9" spans="1:26" ht="25.8" x14ac:dyDescent="0.5">
      <c r="A9" s="10">
        <f>A5</f>
        <v>109551</v>
      </c>
      <c r="B9" s="10">
        <f>B5</f>
        <v>112786</v>
      </c>
      <c r="C9" s="10">
        <f>(A9/30)</f>
        <v>3651.7</v>
      </c>
      <c r="D9" s="10">
        <f>(B9/30)</f>
        <v>3759.5333333333333</v>
      </c>
      <c r="E9" s="10">
        <f>(C9+D9-(A9+B9)/120)</f>
        <v>5558.4250000000002</v>
      </c>
      <c r="F9" s="10">
        <f t="shared" si="0"/>
        <v>1798.8916666666669</v>
      </c>
      <c r="G9" s="10">
        <f t="shared" si="1"/>
        <v>-3235</v>
      </c>
      <c r="H9" s="10">
        <f t="shared" si="2"/>
        <v>-1.798329526977259</v>
      </c>
      <c r="I9" s="19">
        <f>(B9-G9)</f>
        <v>116021</v>
      </c>
      <c r="J9" s="19">
        <f t="shared" si="3"/>
        <v>112784.20167047302</v>
      </c>
      <c r="K9" s="19">
        <f>(B9+A9)/2</f>
        <v>111168.5</v>
      </c>
      <c r="L9" s="19">
        <f t="shared" si="4"/>
        <v>114402.60083523652</v>
      </c>
      <c r="M9" s="19" t="str">
        <f>IF(K9&gt;L9,"sell","buy")</f>
        <v>buy</v>
      </c>
      <c r="N9" s="41">
        <f>N5</f>
        <v>112786</v>
      </c>
      <c r="O9" s="41">
        <f>O5</f>
        <v>110664.44114492038</v>
      </c>
      <c r="P9" s="41">
        <f>(N9/30)</f>
        <v>3759.5333333333333</v>
      </c>
      <c r="Q9" s="41">
        <f>(O9/30)</f>
        <v>3688.8147048306791</v>
      </c>
      <c r="R9" s="41">
        <f>(P9+Q9-(N9+O9)/120)</f>
        <v>5586.2610286230101</v>
      </c>
      <c r="S9" s="41">
        <f t="shared" si="5"/>
        <v>1897.446323792331</v>
      </c>
      <c r="T9" s="41">
        <f t="shared" si="6"/>
        <v>2121.5588550796238</v>
      </c>
      <c r="U9" s="41">
        <f t="shared" si="7"/>
        <v>1.1181127120578411</v>
      </c>
      <c r="V9" s="39">
        <f>(O9-T9)</f>
        <v>108542.88228984075</v>
      </c>
      <c r="W9" s="39">
        <f t="shared" si="8"/>
        <v>110665.55925763243</v>
      </c>
      <c r="X9" s="39">
        <f>(O9+N9)/2</f>
        <v>111725.22057246018</v>
      </c>
      <c r="Y9" s="39">
        <f t="shared" si="9"/>
        <v>109604.2207737366</v>
      </c>
      <c r="Z9" s="39" t="str">
        <f>IF(X9&gt;Y9,"sell","buy")</f>
        <v>sell</v>
      </c>
    </row>
    <row r="10" spans="1:26" ht="25.8" x14ac:dyDescent="0.5">
      <c r="A10" s="10">
        <f>A5</f>
        <v>109551</v>
      </c>
      <c r="B10" s="10">
        <f>B5</f>
        <v>112786</v>
      </c>
      <c r="C10" s="10">
        <f>(A10/45)</f>
        <v>2434.4666666666667</v>
      </c>
      <c r="D10" s="10">
        <f>(B10/45)</f>
        <v>2506.3555555555554</v>
      </c>
      <c r="E10" s="10">
        <f>(C10+D10-(A10+B10)/90)</f>
        <v>2470.411111111111</v>
      </c>
      <c r="F10" s="10">
        <f t="shared" si="0"/>
        <v>-35.944444444444343</v>
      </c>
      <c r="G10" s="10">
        <f t="shared" si="1"/>
        <v>-3235</v>
      </c>
      <c r="H10" s="10">
        <f t="shared" si="2"/>
        <v>90.000000000000256</v>
      </c>
      <c r="I10" s="19">
        <f>(B10-H10)</f>
        <v>112696</v>
      </c>
      <c r="J10" s="19">
        <f t="shared" si="3"/>
        <v>112876</v>
      </c>
      <c r="K10" s="19">
        <f>(A10+B10)/2</f>
        <v>111168.5</v>
      </c>
      <c r="L10" s="19">
        <f t="shared" si="4"/>
        <v>112786</v>
      </c>
      <c r="M10" s="19" t="str">
        <f>IF(K9&gt;L9,"sell","buy")</f>
        <v>buy</v>
      </c>
      <c r="N10" s="41">
        <f>N5</f>
        <v>112786</v>
      </c>
      <c r="O10" s="41">
        <f>O5</f>
        <v>110664.44114492038</v>
      </c>
      <c r="P10" s="41">
        <f>(N10/45)</f>
        <v>2506.3555555555554</v>
      </c>
      <c r="Q10" s="41">
        <f>(O10/45)</f>
        <v>2459.2098032204526</v>
      </c>
      <c r="R10" s="41">
        <f>(P10+Q10-(N10+O10)/90)</f>
        <v>2482.782679388004</v>
      </c>
      <c r="S10" s="41">
        <f t="shared" si="5"/>
        <v>23.572876167551385</v>
      </c>
      <c r="T10" s="41">
        <f t="shared" si="6"/>
        <v>2121.5588550796238</v>
      </c>
      <c r="U10" s="41">
        <f t="shared" si="7"/>
        <v>89.999999999999957</v>
      </c>
      <c r="V10" s="39">
        <f>(O10-U10)</f>
        <v>110574.44114492038</v>
      </c>
      <c r="W10" s="39">
        <f t="shared" si="8"/>
        <v>110754.44114492038</v>
      </c>
      <c r="X10" s="39">
        <f>(N10+O10)/2</f>
        <v>111725.22057246018</v>
      </c>
      <c r="Y10" s="39">
        <f t="shared" si="9"/>
        <v>110664.44114492038</v>
      </c>
      <c r="Z10" s="39" t="str">
        <f>IF(X9&gt;Y9,"sell","buy")</f>
        <v>sell</v>
      </c>
    </row>
    <row r="11" spans="1:26" ht="25.8" x14ac:dyDescent="0.5">
      <c r="A11" s="10">
        <f>A5</f>
        <v>109551</v>
      </c>
      <c r="B11" s="10">
        <f>B5</f>
        <v>112786</v>
      </c>
      <c r="C11" s="10">
        <f>(A11/30)</f>
        <v>3651.7</v>
      </c>
      <c r="D11" s="10">
        <f>(B11/60)</f>
        <v>1879.7666666666667</v>
      </c>
      <c r="E11" s="10">
        <f>(C11+D11-(A11+B11)/90)</f>
        <v>3061.0555555555552</v>
      </c>
      <c r="F11" s="10">
        <f t="shared" si="0"/>
        <v>1181.2888888888886</v>
      </c>
      <c r="G11" s="10">
        <f t="shared" si="1"/>
        <v>-3235</v>
      </c>
      <c r="H11" s="10">
        <f t="shared" si="2"/>
        <v>-2.7385341811204342</v>
      </c>
      <c r="I11" s="19">
        <f>(B11-G11)</f>
        <v>116021</v>
      </c>
      <c r="J11" s="19">
        <f t="shared" si="3"/>
        <v>112783.26146581888</v>
      </c>
      <c r="K11" s="19">
        <f>(B11+A11)/2</f>
        <v>111168.5</v>
      </c>
      <c r="L11" s="19">
        <f t="shared" si="4"/>
        <v>114402.13073290944</v>
      </c>
      <c r="M11" s="19" t="str">
        <f>IF(K11&gt;L11,"sell","buy")</f>
        <v>buy</v>
      </c>
      <c r="N11" s="41">
        <f>N5</f>
        <v>112786</v>
      </c>
      <c r="O11" s="41">
        <f>O5</f>
        <v>110664.44114492038</v>
      </c>
      <c r="P11" s="41">
        <f>(N11/30)</f>
        <v>3759.5333333333333</v>
      </c>
      <c r="Q11" s="41">
        <f>(O11/60)</f>
        <v>1844.4073524153396</v>
      </c>
      <c r="R11" s="41">
        <f>(P11+Q11-(N11+O11)/90)</f>
        <v>3121.1580063606689</v>
      </c>
      <c r="S11" s="41">
        <f t="shared" si="5"/>
        <v>1276.7506539453293</v>
      </c>
      <c r="T11" s="41">
        <f t="shared" si="6"/>
        <v>2121.5588550796238</v>
      </c>
      <c r="U11" s="41">
        <f t="shared" si="7"/>
        <v>1.6616861315275029</v>
      </c>
      <c r="V11" s="39">
        <f>(O11-T11)</f>
        <v>108542.88228984075</v>
      </c>
      <c r="W11" s="39">
        <f t="shared" si="8"/>
        <v>110666.1028310519</v>
      </c>
      <c r="X11" s="39">
        <f>(O11+N11)/2</f>
        <v>111725.22057246018</v>
      </c>
      <c r="Y11" s="39">
        <f t="shared" si="9"/>
        <v>109604.49256044632</v>
      </c>
      <c r="Z11" s="39" t="str">
        <f>IF(X11&gt;Y11,"sell","buy")</f>
        <v>sell</v>
      </c>
    </row>
    <row r="12" spans="1:26" ht="25.8" x14ac:dyDescent="0.5">
      <c r="A12" s="10">
        <f>A5</f>
        <v>109551</v>
      </c>
      <c r="B12" s="10">
        <f>B5</f>
        <v>112786</v>
      </c>
      <c r="C12" s="10">
        <f>(A12/45)</f>
        <v>2434.4666666666667</v>
      </c>
      <c r="D12" s="10">
        <f>(B12/45)</f>
        <v>2506.3555555555554</v>
      </c>
      <c r="E12" s="10">
        <f>(C12+D12-(A12+B12)/90)</f>
        <v>2470.411111111111</v>
      </c>
      <c r="F12" s="10">
        <f t="shared" si="0"/>
        <v>-35.944444444444343</v>
      </c>
      <c r="G12" s="10">
        <f t="shared" si="1"/>
        <v>-3235</v>
      </c>
      <c r="H12" s="10">
        <f t="shared" si="2"/>
        <v>90.000000000000256</v>
      </c>
      <c r="I12" s="19">
        <f>(B12-H12)</f>
        <v>112696</v>
      </c>
      <c r="J12" s="19">
        <f t="shared" si="3"/>
        <v>112876</v>
      </c>
      <c r="K12" s="19">
        <f>(A12+B12)/2</f>
        <v>111168.5</v>
      </c>
      <c r="L12" s="19">
        <f t="shared" si="4"/>
        <v>112786</v>
      </c>
      <c r="M12" s="19" t="str">
        <f>IF(K11&gt;L11,"sell","buy")</f>
        <v>buy</v>
      </c>
      <c r="N12" s="41">
        <f>N5</f>
        <v>112786</v>
      </c>
      <c r="O12" s="41">
        <f>O5</f>
        <v>110664.44114492038</v>
      </c>
      <c r="P12" s="41">
        <f>(N12/45)</f>
        <v>2506.3555555555554</v>
      </c>
      <c r="Q12" s="41">
        <f>(O12/45)</f>
        <v>2459.2098032204526</v>
      </c>
      <c r="R12" s="41">
        <f>(P12+Q12-(N12+O12)/90)</f>
        <v>2482.782679388004</v>
      </c>
      <c r="S12" s="41">
        <f t="shared" si="5"/>
        <v>23.572876167551385</v>
      </c>
      <c r="T12" s="41">
        <f t="shared" si="6"/>
        <v>2121.5588550796238</v>
      </c>
      <c r="U12" s="41">
        <f t="shared" si="7"/>
        <v>89.999999999999957</v>
      </c>
      <c r="V12" s="39">
        <f>(O12-U12)</f>
        <v>110574.44114492038</v>
      </c>
      <c r="W12" s="39">
        <f t="shared" si="8"/>
        <v>110754.44114492038</v>
      </c>
      <c r="X12" s="39">
        <f>(N12+O12)/2</f>
        <v>111725.22057246018</v>
      </c>
      <c r="Y12" s="39">
        <f t="shared" si="9"/>
        <v>110664.44114492038</v>
      </c>
      <c r="Z12" s="39" t="str">
        <f>IF(X11&gt;Y11,"sell","buy")</f>
        <v>sell</v>
      </c>
    </row>
    <row r="13" spans="1:26" ht="25.8" x14ac:dyDescent="0.5">
      <c r="A13" s="10">
        <f>B5</f>
        <v>112786</v>
      </c>
      <c r="B13" s="10">
        <f>A5</f>
        <v>109551</v>
      </c>
      <c r="C13" s="10">
        <f>(A13/30)</f>
        <v>3759.5333333333333</v>
      </c>
      <c r="D13" s="10">
        <f>(B13/30)</f>
        <v>3651.7</v>
      </c>
      <c r="E13" s="10">
        <f>(C13+D13-(A13+B13)/120)</f>
        <v>5558.4250000000002</v>
      </c>
      <c r="F13" s="10">
        <f t="shared" si="0"/>
        <v>1906.7250000000004</v>
      </c>
      <c r="G13" s="10">
        <f t="shared" si="1"/>
        <v>3235</v>
      </c>
      <c r="H13" s="10">
        <f t="shared" si="2"/>
        <v>1.696626414401657</v>
      </c>
      <c r="I13" s="19">
        <f>(B13-G13)</f>
        <v>106316</v>
      </c>
      <c r="J13" s="19">
        <f t="shared" si="3"/>
        <v>109552.6966264144</v>
      </c>
      <c r="K13" s="19">
        <f>(B13+A13)/2</f>
        <v>111168.5</v>
      </c>
      <c r="L13" s="19">
        <f t="shared" si="4"/>
        <v>107934.3483132072</v>
      </c>
      <c r="M13" s="19" t="str">
        <f>IF(K13&gt;L13,"sell","buy")</f>
        <v>sell</v>
      </c>
      <c r="N13" s="41">
        <f>O5</f>
        <v>110664.44114492038</v>
      </c>
      <c r="O13" s="41">
        <f>N5</f>
        <v>112786</v>
      </c>
      <c r="P13" s="41">
        <f>(N13/30)</f>
        <v>3688.8147048306791</v>
      </c>
      <c r="Q13" s="41">
        <f>(O13/30)</f>
        <v>3759.5333333333333</v>
      </c>
      <c r="R13" s="41">
        <f>(P13+Q13-(N13+O13)/120)</f>
        <v>5586.2610286230101</v>
      </c>
      <c r="S13" s="41">
        <f t="shared" si="5"/>
        <v>1826.7276952896768</v>
      </c>
      <c r="T13" s="41">
        <f t="shared" si="6"/>
        <v>-2121.5588550796238</v>
      </c>
      <c r="U13" s="41">
        <f t="shared" si="7"/>
        <v>-1.1613985272956588</v>
      </c>
      <c r="V13" s="39">
        <f>(O13-T13)</f>
        <v>114907.55885507962</v>
      </c>
      <c r="W13" s="39">
        <f t="shared" si="8"/>
        <v>112784.8386014727</v>
      </c>
      <c r="X13" s="39">
        <f>(O13+N13)/2</f>
        <v>111725.22057246018</v>
      </c>
      <c r="Y13" s="39">
        <f t="shared" si="9"/>
        <v>113846.19872827615</v>
      </c>
      <c r="Z13" s="39" t="str">
        <f>IF(X13&gt;Y13,"sell","buy")</f>
        <v>buy</v>
      </c>
    </row>
    <row r="14" spans="1:26" ht="25.8" x14ac:dyDescent="0.5">
      <c r="A14" s="10">
        <f>A13</f>
        <v>112786</v>
      </c>
      <c r="B14" s="10">
        <f>B13</f>
        <v>109551</v>
      </c>
      <c r="C14" s="10">
        <f>(A14/45)</f>
        <v>2506.3555555555554</v>
      </c>
      <c r="D14" s="10">
        <f>(B14/45)</f>
        <v>2434.4666666666667</v>
      </c>
      <c r="E14" s="10">
        <f>(C14+D14-(A14+B14)/90)</f>
        <v>2470.411111111111</v>
      </c>
      <c r="F14" s="10">
        <f t="shared" si="0"/>
        <v>35.944444444444343</v>
      </c>
      <c r="G14" s="10">
        <f t="shared" si="1"/>
        <v>3235</v>
      </c>
      <c r="H14" s="10">
        <f t="shared" si="2"/>
        <v>90.000000000000256</v>
      </c>
      <c r="I14" s="19">
        <f>(B14-H14)</f>
        <v>109461</v>
      </c>
      <c r="J14" s="19">
        <f t="shared" si="3"/>
        <v>109641</v>
      </c>
      <c r="K14" s="19">
        <f>(A14+B14)/2</f>
        <v>111168.5</v>
      </c>
      <c r="L14" s="19">
        <f t="shared" si="4"/>
        <v>109551</v>
      </c>
      <c r="M14" s="19" t="str">
        <f>IF(K13&gt;L13,"sell","buy")</f>
        <v>sell</v>
      </c>
      <c r="N14" s="41">
        <f>N13</f>
        <v>110664.44114492038</v>
      </c>
      <c r="O14" s="41">
        <f>O13</f>
        <v>112786</v>
      </c>
      <c r="P14" s="41">
        <f>(N14/45)</f>
        <v>2459.2098032204526</v>
      </c>
      <c r="Q14" s="41">
        <f>(O14/45)</f>
        <v>2506.3555555555554</v>
      </c>
      <c r="R14" s="41">
        <f>(P14+Q14-(N14+O14)/90)</f>
        <v>2482.782679388004</v>
      </c>
      <c r="S14" s="41">
        <f t="shared" si="5"/>
        <v>-23.572876167551385</v>
      </c>
      <c r="T14" s="41">
        <f t="shared" si="6"/>
        <v>-2121.5588550796238</v>
      </c>
      <c r="U14" s="41">
        <f t="shared" si="7"/>
        <v>89.999999999999957</v>
      </c>
      <c r="V14" s="39">
        <f>(O14-U14)</f>
        <v>112696</v>
      </c>
      <c r="W14" s="39">
        <f t="shared" si="8"/>
        <v>112876</v>
      </c>
      <c r="X14" s="39">
        <f>(N14+O14)/2</f>
        <v>111725.22057246018</v>
      </c>
      <c r="Y14" s="39">
        <f t="shared" si="9"/>
        <v>112786</v>
      </c>
      <c r="Z14" s="39" t="str">
        <f>IF(X13&gt;Y13,"sell","buy")</f>
        <v>buy</v>
      </c>
    </row>
    <row r="15" spans="1:26" ht="25.8" x14ac:dyDescent="0.5">
      <c r="A15" s="10">
        <f>A13</f>
        <v>112786</v>
      </c>
      <c r="B15" s="10">
        <f>B13</f>
        <v>109551</v>
      </c>
      <c r="C15" s="10">
        <f>(A15/30)</f>
        <v>3759.5333333333333</v>
      </c>
      <c r="D15" s="10">
        <f>(B15/60)</f>
        <v>1825.85</v>
      </c>
      <c r="E15" s="10">
        <f>(C15+D15-(A15+B15)/90)</f>
        <v>3114.9722222222222</v>
      </c>
      <c r="F15" s="10">
        <f t="shared" si="0"/>
        <v>1289.1222222222223</v>
      </c>
      <c r="G15" s="10">
        <f t="shared" si="1"/>
        <v>3235</v>
      </c>
      <c r="H15" s="10">
        <f t="shared" si="2"/>
        <v>2.5094594944018755</v>
      </c>
      <c r="I15" s="19">
        <f>(B15-G15)</f>
        <v>106316</v>
      </c>
      <c r="J15" s="19">
        <f t="shared" si="3"/>
        <v>109553.50945949439</v>
      </c>
      <c r="K15" s="19">
        <f>(B15+A15)/2</f>
        <v>111168.5</v>
      </c>
      <c r="L15" s="19">
        <f t="shared" si="4"/>
        <v>107934.75472974719</v>
      </c>
      <c r="M15" s="19" t="str">
        <f>IF(K15&gt;L15,"sell","buy")</f>
        <v>sell</v>
      </c>
      <c r="N15" s="41">
        <f>N13</f>
        <v>110664.44114492038</v>
      </c>
      <c r="O15" s="41">
        <f>O13</f>
        <v>112786</v>
      </c>
      <c r="P15" s="41">
        <f>(N15/30)</f>
        <v>3688.8147048306791</v>
      </c>
      <c r="Q15" s="41">
        <f>(O15/60)</f>
        <v>1879.7666666666667</v>
      </c>
      <c r="R15" s="41">
        <f>(P15+Q15-(N15+O15)/90)</f>
        <v>3085.7986921093416</v>
      </c>
      <c r="S15" s="41">
        <f t="shared" si="5"/>
        <v>1206.0320254426749</v>
      </c>
      <c r="T15" s="41">
        <f t="shared" si="6"/>
        <v>-2121.5588550796238</v>
      </c>
      <c r="U15" s="41">
        <f t="shared" si="7"/>
        <v>-1.7591231495705133</v>
      </c>
      <c r="V15" s="39">
        <f>(O15-T15)</f>
        <v>114907.55885507962</v>
      </c>
      <c r="W15" s="39">
        <f t="shared" si="8"/>
        <v>112784.24087685042</v>
      </c>
      <c r="X15" s="39">
        <f>(O15+N15)/2</f>
        <v>111725.22057246018</v>
      </c>
      <c r="Y15" s="39">
        <f t="shared" si="9"/>
        <v>113845.89986596502</v>
      </c>
      <c r="Z15" s="39" t="str">
        <f>IF(X15&gt;Y15,"sell","buy")</f>
        <v>buy</v>
      </c>
    </row>
    <row r="16" spans="1:26" ht="25.8" x14ac:dyDescent="0.5">
      <c r="A16" s="10">
        <f>A13</f>
        <v>112786</v>
      </c>
      <c r="B16" s="10">
        <f>B13</f>
        <v>109551</v>
      </c>
      <c r="C16" s="10">
        <f>(A16/45)</f>
        <v>2506.3555555555554</v>
      </c>
      <c r="D16" s="10">
        <f>(B16/45)</f>
        <v>2434.4666666666667</v>
      </c>
      <c r="E16" s="10">
        <f>(C16+D16-(A16+B16)/90)</f>
        <v>2470.411111111111</v>
      </c>
      <c r="F16" s="10">
        <f t="shared" si="0"/>
        <v>35.944444444444343</v>
      </c>
      <c r="G16" s="10">
        <f t="shared" si="1"/>
        <v>3235</v>
      </c>
      <c r="H16" s="10">
        <f t="shared" si="2"/>
        <v>90.000000000000256</v>
      </c>
      <c r="I16" s="19">
        <f>(B16-H16)</f>
        <v>109461</v>
      </c>
      <c r="J16" s="19">
        <f t="shared" si="3"/>
        <v>109641</v>
      </c>
      <c r="K16" s="19">
        <f>(A16+B16)/2</f>
        <v>111168.5</v>
      </c>
      <c r="L16" s="19">
        <f t="shared" si="4"/>
        <v>109551</v>
      </c>
      <c r="M16" s="19" t="str">
        <f>IF(K15&gt;L15,"sell","buy")</f>
        <v>sell</v>
      </c>
      <c r="N16" s="41">
        <f>N13</f>
        <v>110664.44114492038</v>
      </c>
      <c r="O16" s="41">
        <f>O13</f>
        <v>112786</v>
      </c>
      <c r="P16" s="41">
        <f>(N16/45)</f>
        <v>2459.2098032204526</v>
      </c>
      <c r="Q16" s="41">
        <f>(O16/45)</f>
        <v>2506.3555555555554</v>
      </c>
      <c r="R16" s="41">
        <f>(P16+Q16-(N16+O16)/90)</f>
        <v>2482.782679388004</v>
      </c>
      <c r="S16" s="41">
        <f t="shared" si="5"/>
        <v>-23.572876167551385</v>
      </c>
      <c r="T16" s="41">
        <f t="shared" si="6"/>
        <v>-2121.5588550796238</v>
      </c>
      <c r="U16" s="41">
        <f t="shared" si="7"/>
        <v>89.999999999999957</v>
      </c>
      <c r="V16" s="39">
        <f>(O16-U16)</f>
        <v>112696</v>
      </c>
      <c r="W16" s="39">
        <f t="shared" si="8"/>
        <v>112876</v>
      </c>
      <c r="X16" s="39">
        <f>(N16+O16)/2</f>
        <v>111725.22057246018</v>
      </c>
      <c r="Y16" s="39">
        <f t="shared" si="9"/>
        <v>112786</v>
      </c>
      <c r="Z16" s="39" t="str">
        <f>IF(X15&gt;Y15,"sell","buy")</f>
        <v>buy</v>
      </c>
    </row>
    <row r="17" spans="1:26" ht="25.8" x14ac:dyDescent="0.5">
      <c r="A17" s="10">
        <f>A13</f>
        <v>112786</v>
      </c>
      <c r="B17" s="10">
        <f>B13</f>
        <v>109551</v>
      </c>
      <c r="C17" s="10">
        <f>(A17/30)</f>
        <v>3759.5333333333333</v>
      </c>
      <c r="D17" s="10">
        <f>(B17/30)</f>
        <v>3651.7</v>
      </c>
      <c r="E17" s="10">
        <f>(C17+D17-(A17+B17)/120)</f>
        <v>5558.4250000000002</v>
      </c>
      <c r="F17" s="10">
        <f t="shared" si="0"/>
        <v>1906.7250000000004</v>
      </c>
      <c r="G17" s="10">
        <f t="shared" si="1"/>
        <v>3235</v>
      </c>
      <c r="H17" s="10">
        <f t="shared" si="2"/>
        <v>1.696626414401657</v>
      </c>
      <c r="I17" s="19">
        <f>(B17-G17)</f>
        <v>106316</v>
      </c>
      <c r="J17" s="19">
        <f t="shared" si="3"/>
        <v>109552.6966264144</v>
      </c>
      <c r="K17" s="19">
        <f>(B17+A17)/2</f>
        <v>111168.5</v>
      </c>
      <c r="L17" s="19">
        <f t="shared" si="4"/>
        <v>107934.3483132072</v>
      </c>
      <c r="M17" s="19" t="str">
        <f>IF(K17&gt;L17,"sell","buy")</f>
        <v>sell</v>
      </c>
      <c r="N17" s="41">
        <f>N13</f>
        <v>110664.44114492038</v>
      </c>
      <c r="O17" s="41">
        <f>O13</f>
        <v>112786</v>
      </c>
      <c r="P17" s="41">
        <f>(N17/30)</f>
        <v>3688.8147048306791</v>
      </c>
      <c r="Q17" s="41">
        <f>(O17/30)</f>
        <v>3759.5333333333333</v>
      </c>
      <c r="R17" s="41">
        <f>(P17+Q17-(N17+O17)/120)</f>
        <v>5586.2610286230101</v>
      </c>
      <c r="S17" s="41">
        <f t="shared" si="5"/>
        <v>1826.7276952896768</v>
      </c>
      <c r="T17" s="41">
        <f t="shared" si="6"/>
        <v>-2121.5588550796238</v>
      </c>
      <c r="U17" s="41">
        <f t="shared" si="7"/>
        <v>-1.1613985272956588</v>
      </c>
      <c r="V17" s="39">
        <f>(O17-T17)</f>
        <v>114907.55885507962</v>
      </c>
      <c r="W17" s="39">
        <f t="shared" si="8"/>
        <v>112784.8386014727</v>
      </c>
      <c r="X17" s="39">
        <f>(O17+N17)/2</f>
        <v>111725.22057246018</v>
      </c>
      <c r="Y17" s="39">
        <f t="shared" si="9"/>
        <v>113846.19872827615</v>
      </c>
      <c r="Z17" s="39" t="str">
        <f>IF(X17&gt;Y17,"sell","buy")</f>
        <v>buy</v>
      </c>
    </row>
    <row r="18" spans="1:26" ht="25.8" x14ac:dyDescent="0.5">
      <c r="A18" s="10">
        <f>A13</f>
        <v>112786</v>
      </c>
      <c r="B18" s="10">
        <f>B13</f>
        <v>109551</v>
      </c>
      <c r="C18" s="10">
        <f>(A18/45)</f>
        <v>2506.3555555555554</v>
      </c>
      <c r="D18" s="10">
        <f>(B18/45)</f>
        <v>2434.4666666666667</v>
      </c>
      <c r="E18" s="10">
        <f>(C18+D18-(A18+B18)/90)</f>
        <v>2470.411111111111</v>
      </c>
      <c r="F18" s="10">
        <f t="shared" si="0"/>
        <v>35.944444444444343</v>
      </c>
      <c r="G18" s="10">
        <f t="shared" si="1"/>
        <v>3235</v>
      </c>
      <c r="H18" s="10">
        <f t="shared" si="2"/>
        <v>90.000000000000256</v>
      </c>
      <c r="I18" s="19">
        <f>(B18-H18)</f>
        <v>109461</v>
      </c>
      <c r="J18" s="19">
        <f t="shared" si="3"/>
        <v>109641</v>
      </c>
      <c r="K18" s="19">
        <f>(A18+B18)/2</f>
        <v>111168.5</v>
      </c>
      <c r="L18" s="19">
        <f t="shared" si="4"/>
        <v>109551</v>
      </c>
      <c r="M18" s="19" t="str">
        <f>IF(K17&gt;L17,"sell","buy")</f>
        <v>sell</v>
      </c>
      <c r="N18" s="41">
        <f>N13</f>
        <v>110664.44114492038</v>
      </c>
      <c r="O18" s="41">
        <f>O13</f>
        <v>112786</v>
      </c>
      <c r="P18" s="41">
        <f>(N18/45)</f>
        <v>2459.2098032204526</v>
      </c>
      <c r="Q18" s="41">
        <f>(O18/45)</f>
        <v>2506.3555555555554</v>
      </c>
      <c r="R18" s="41">
        <f>(P18+Q18-(N18+O18)/90)</f>
        <v>2482.782679388004</v>
      </c>
      <c r="S18" s="41">
        <f t="shared" si="5"/>
        <v>-23.572876167551385</v>
      </c>
      <c r="T18" s="41">
        <f t="shared" si="6"/>
        <v>-2121.5588550796238</v>
      </c>
      <c r="U18" s="41">
        <f t="shared" si="7"/>
        <v>89.999999999999957</v>
      </c>
      <c r="V18" s="39">
        <f>(O18-U18)</f>
        <v>112696</v>
      </c>
      <c r="W18" s="39">
        <f t="shared" si="8"/>
        <v>112876</v>
      </c>
      <c r="X18" s="39">
        <f>(N18+O18)/2</f>
        <v>111725.22057246018</v>
      </c>
      <c r="Y18" s="39">
        <f t="shared" si="9"/>
        <v>112786</v>
      </c>
      <c r="Z18" s="39" t="str">
        <f>IF(X17&gt;Y17,"sell","buy")</f>
        <v>buy</v>
      </c>
    </row>
    <row r="19" spans="1:26" ht="25.8" x14ac:dyDescent="0.5">
      <c r="A19" s="10">
        <f>A13</f>
        <v>112786</v>
      </c>
      <c r="B19" s="10">
        <f>B13</f>
        <v>109551</v>
      </c>
      <c r="C19" s="10">
        <f>(A19/30)</f>
        <v>3759.5333333333333</v>
      </c>
      <c r="D19" s="10">
        <f>(B19/60)</f>
        <v>1825.85</v>
      </c>
      <c r="E19" s="10">
        <f>(C19+D19-(A19+B19)/90)</f>
        <v>3114.9722222222222</v>
      </c>
      <c r="F19" s="10">
        <f t="shared" si="0"/>
        <v>1289.1222222222223</v>
      </c>
      <c r="G19" s="10">
        <f t="shared" si="1"/>
        <v>3235</v>
      </c>
      <c r="H19" s="10">
        <f t="shared" si="2"/>
        <v>2.5094594944018755</v>
      </c>
      <c r="I19" s="19">
        <f>(B19-G19)</f>
        <v>106316</v>
      </c>
      <c r="J19" s="19">
        <f t="shared" si="3"/>
        <v>109553.50945949439</v>
      </c>
      <c r="K19" s="19">
        <f>(B19+A19)/2</f>
        <v>111168.5</v>
      </c>
      <c r="L19" s="19">
        <f t="shared" si="4"/>
        <v>107934.75472974719</v>
      </c>
      <c r="M19" s="19" t="str">
        <f>IF(K19&gt;L19,"sell","buy")</f>
        <v>sell</v>
      </c>
      <c r="N19" s="41">
        <f>N13</f>
        <v>110664.44114492038</v>
      </c>
      <c r="O19" s="41">
        <f>O13</f>
        <v>112786</v>
      </c>
      <c r="P19" s="41">
        <f>(N19/30)</f>
        <v>3688.8147048306791</v>
      </c>
      <c r="Q19" s="41">
        <f>(O19/60)</f>
        <v>1879.7666666666667</v>
      </c>
      <c r="R19" s="41">
        <f>(P19+Q19-(N19+O19)/90)</f>
        <v>3085.7986921093416</v>
      </c>
      <c r="S19" s="41">
        <f t="shared" si="5"/>
        <v>1206.0320254426749</v>
      </c>
      <c r="T19" s="41">
        <f t="shared" si="6"/>
        <v>-2121.5588550796238</v>
      </c>
      <c r="U19" s="41">
        <f t="shared" si="7"/>
        <v>-1.7591231495705133</v>
      </c>
      <c r="V19" s="39">
        <f>(O19-T19)</f>
        <v>114907.55885507962</v>
      </c>
      <c r="W19" s="39">
        <f t="shared" si="8"/>
        <v>112784.24087685042</v>
      </c>
      <c r="X19" s="39">
        <f>(O19+N19)/2</f>
        <v>111725.22057246018</v>
      </c>
      <c r="Y19" s="39">
        <f t="shared" si="9"/>
        <v>113845.89986596502</v>
      </c>
      <c r="Z19" s="39" t="str">
        <f>IF(X19&gt;Y19,"sell","buy")</f>
        <v>buy</v>
      </c>
    </row>
    <row r="20" spans="1:26" ht="25.8" x14ac:dyDescent="0.5">
      <c r="A20" s="10">
        <f>A13</f>
        <v>112786</v>
      </c>
      <c r="B20" s="10">
        <f>B13</f>
        <v>109551</v>
      </c>
      <c r="C20" s="10">
        <f>(A20/45)</f>
        <v>2506.3555555555554</v>
      </c>
      <c r="D20" s="10">
        <f>(B20/45)</f>
        <v>2434.4666666666667</v>
      </c>
      <c r="E20" s="10">
        <f>(C20+D20-(A20+B20)/90)</f>
        <v>2470.411111111111</v>
      </c>
      <c r="F20" s="10">
        <f t="shared" si="0"/>
        <v>35.944444444444343</v>
      </c>
      <c r="G20" s="10">
        <f t="shared" si="1"/>
        <v>3235</v>
      </c>
      <c r="H20" s="10">
        <f t="shared" si="2"/>
        <v>90.000000000000256</v>
      </c>
      <c r="I20" s="19">
        <f>(B20-H20)</f>
        <v>109461</v>
      </c>
      <c r="J20" s="19">
        <f t="shared" si="3"/>
        <v>109641</v>
      </c>
      <c r="K20" s="19">
        <f>(A20+B20)/2</f>
        <v>111168.5</v>
      </c>
      <c r="L20" s="19">
        <f t="shared" si="4"/>
        <v>109551</v>
      </c>
      <c r="M20" s="19" t="str">
        <f>IF(K19&gt;L19,"sell","buy")</f>
        <v>sell</v>
      </c>
      <c r="N20" s="41">
        <f>N13</f>
        <v>110664.44114492038</v>
      </c>
      <c r="O20" s="41">
        <f>O13</f>
        <v>112786</v>
      </c>
      <c r="P20" s="41">
        <f>(N20/45)</f>
        <v>2459.2098032204526</v>
      </c>
      <c r="Q20" s="41">
        <f>(O20/45)</f>
        <v>2506.3555555555554</v>
      </c>
      <c r="R20" s="41">
        <f>(P20+Q20-(N20+O20)/90)</f>
        <v>2482.782679388004</v>
      </c>
      <c r="S20" s="41">
        <f t="shared" si="5"/>
        <v>-23.572876167551385</v>
      </c>
      <c r="T20" s="41">
        <f t="shared" si="6"/>
        <v>-2121.5588550796238</v>
      </c>
      <c r="U20" s="41">
        <f t="shared" si="7"/>
        <v>89.999999999999957</v>
      </c>
      <c r="V20" s="39">
        <f>(O20-U20)</f>
        <v>112696</v>
      </c>
      <c r="W20" s="39">
        <f t="shared" si="8"/>
        <v>112876</v>
      </c>
      <c r="X20" s="39">
        <f>(N20+O20)/2</f>
        <v>111725.22057246018</v>
      </c>
      <c r="Y20" s="39">
        <f t="shared" si="9"/>
        <v>112786</v>
      </c>
      <c r="Z20" s="39" t="str">
        <f>IF(X19&gt;Y19,"sell","buy")</f>
        <v>buy</v>
      </c>
    </row>
    <row r="21" spans="1:26" ht="25.8" x14ac:dyDescent="0.5">
      <c r="A21" s="12">
        <v>114351</v>
      </c>
      <c r="B21" s="12">
        <v>111487</v>
      </c>
      <c r="C21" s="12">
        <v>110501</v>
      </c>
      <c r="D21" s="12">
        <f>D27</f>
        <v>109551</v>
      </c>
      <c r="E21" s="10">
        <f>(A21-C21)</f>
        <v>3850</v>
      </c>
      <c r="F21" s="10">
        <f>(A21-B21)</f>
        <v>2864</v>
      </c>
      <c r="G21" s="10">
        <f>(A21-D21)</f>
        <v>4800</v>
      </c>
      <c r="H21" s="55">
        <f>(B5/A2)</f>
        <v>4590.8735088623152</v>
      </c>
      <c r="I21" s="55">
        <f>(H21*J21)</f>
        <v>112770.95141145532</v>
      </c>
      <c r="J21" s="58">
        <f>(((5.06*H22)+(I22*1.787)+(J22*0.506)+(K22*0.0506)+(L22*0.1787)+(M22*0.01787)))</f>
        <v>24.564159999999998</v>
      </c>
      <c r="K21" s="55"/>
      <c r="L21" s="55">
        <f t="shared" si="4"/>
        <v>56397.757785727656</v>
      </c>
      <c r="M21" s="58">
        <f>(A2)</f>
        <v>24.567437935781854</v>
      </c>
      <c r="N21" s="44">
        <v>116989</v>
      </c>
      <c r="O21" s="44">
        <v>122391</v>
      </c>
      <c r="P21" s="44">
        <v>130727</v>
      </c>
      <c r="Q21" s="44">
        <v>123230</v>
      </c>
      <c r="R21" s="41">
        <f>(N21-P21)</f>
        <v>-13738</v>
      </c>
      <c r="S21" s="41">
        <f>(N21-O21)</f>
        <v>-5402</v>
      </c>
      <c r="T21" s="41">
        <f>(N21-Q21)</f>
        <v>-6241</v>
      </c>
      <c r="U21" s="45"/>
      <c r="V21" s="46"/>
      <c r="W21" s="46"/>
      <c r="X21" s="46"/>
      <c r="Y21" s="46"/>
      <c r="Z21" s="46"/>
    </row>
    <row r="22" spans="1:26" ht="91.8" x14ac:dyDescent="1.65">
      <c r="A22" s="76">
        <f>(E21/F21)</f>
        <v>1.3442737430167597</v>
      </c>
      <c r="B22" s="78">
        <f>ROUNDDOWN(A22,1)</f>
        <v>1.3</v>
      </c>
      <c r="C22" s="78">
        <f>(B22-B24)</f>
        <v>-0.30000000000000004</v>
      </c>
      <c r="D22" s="79" t="str">
        <f>IF(C24&gt;C23,"-","+")</f>
        <v>+</v>
      </c>
      <c r="E22" s="74">
        <f>(D24)</f>
        <v>109603.19076046773</v>
      </c>
      <c r="F22" s="75" t="s">
        <v>20</v>
      </c>
      <c r="G22" s="10"/>
      <c r="H22" s="4">
        <v>4</v>
      </c>
      <c r="I22" s="51">
        <v>2</v>
      </c>
      <c r="J22" s="51">
        <v>1</v>
      </c>
      <c r="K22" s="52">
        <v>2</v>
      </c>
      <c r="L22" s="52">
        <v>0</v>
      </c>
      <c r="M22" s="51">
        <v>8</v>
      </c>
      <c r="N22" s="41">
        <v>0</v>
      </c>
      <c r="O22" s="47">
        <f>ROUNDDOWN(N22,1)</f>
        <v>0</v>
      </c>
      <c r="P22" s="48">
        <f>(O22-O24)</f>
        <v>-1.1000000000000001</v>
      </c>
      <c r="Q22" s="49" t="str">
        <f>IF(P22&gt;P23,"C","R")</f>
        <v>R</v>
      </c>
      <c r="R22" s="41"/>
      <c r="S22" s="41"/>
      <c r="T22" s="41"/>
      <c r="U22" s="46"/>
      <c r="V22" s="46"/>
      <c r="W22" s="46"/>
      <c r="X22" s="46"/>
      <c r="Y22" s="46"/>
      <c r="Z22" s="46"/>
    </row>
    <row r="23" spans="1:26" ht="31.2" x14ac:dyDescent="0.6">
      <c r="A23" s="76">
        <f>E21/G21</f>
        <v>0.80208333333333337</v>
      </c>
      <c r="B23" s="76">
        <f>ROUNDDOWN(A23,1)</f>
        <v>0.8</v>
      </c>
      <c r="C23" s="76">
        <f>(B23-1)</f>
        <v>-0.19999999999999996</v>
      </c>
      <c r="D23" s="76">
        <f>(A21/D21)*(ABS(C22+C23))</f>
        <v>0.5219076046772736</v>
      </c>
      <c r="E23" s="73">
        <f>(D21+(D23*1000))</f>
        <v>110072.90760467727</v>
      </c>
      <c r="F23" s="75" t="s">
        <v>19</v>
      </c>
      <c r="G23" s="10"/>
      <c r="H23" s="55">
        <f>(K22+H22)</f>
        <v>6</v>
      </c>
      <c r="I23" s="55">
        <f>(H23*H21)</f>
        <v>27545.241053173893</v>
      </c>
      <c r="J23" s="55">
        <f>(A5-(I23/100))</f>
        <v>109275.54758946826</v>
      </c>
      <c r="K23" s="55">
        <f>ROUNDUP((A2-J21),2)</f>
        <v>0.01</v>
      </c>
      <c r="L23" s="55">
        <f>(M22+J22)</f>
        <v>9</v>
      </c>
      <c r="M23" s="55">
        <v>7</v>
      </c>
      <c r="N23" s="41">
        <f>R21/T21</f>
        <v>2.2012497997115847</v>
      </c>
      <c r="O23" s="41">
        <f>ROUNDDOWN(N23,1)</f>
        <v>2.2000000000000002</v>
      </c>
      <c r="P23" s="40">
        <f>(O23-1)</f>
        <v>1.2000000000000002</v>
      </c>
      <c r="Q23" s="41"/>
      <c r="R23" s="41"/>
      <c r="S23" s="41"/>
      <c r="T23" s="41"/>
      <c r="U23" s="46"/>
      <c r="V23" s="46"/>
      <c r="W23" s="46"/>
      <c r="X23" s="46"/>
      <c r="Y23" s="46"/>
      <c r="Z23" s="46"/>
    </row>
    <row r="24" spans="1:26" ht="61.2" x14ac:dyDescent="1.1000000000000001">
      <c r="A24" s="76">
        <f>(G21/F21)</f>
        <v>1.6759776536312849</v>
      </c>
      <c r="B24" s="76">
        <f>ROUNDDOWN(A24,1)</f>
        <v>1.6</v>
      </c>
      <c r="C24" s="78">
        <f>ROUNDDOWN(C22,3)</f>
        <v>-0.3</v>
      </c>
      <c r="D24" s="77">
        <f>(D21+(D23*100))</f>
        <v>109603.19076046773</v>
      </c>
      <c r="E24" s="72">
        <f>(D21-(D23*100))</f>
        <v>109498.80923953227</v>
      </c>
      <c r="F24" s="75" t="s">
        <v>17</v>
      </c>
      <c r="G24" s="10"/>
      <c r="H24" s="63">
        <f>ROUND((L23/M23),L26)</f>
        <v>1.3</v>
      </c>
      <c r="I24" s="63">
        <f>ROUND((M24/L24),K26)</f>
        <v>0.7</v>
      </c>
      <c r="J24" s="53" t="str">
        <f>IF((M24&gt;M19),"+","-")</f>
        <v>-</v>
      </c>
      <c r="K24" s="55">
        <f>(((5.06*J25)+(I22*K25)+(J22*I25)+(K22*H25)+(L22*M25)+(L25*0.01787)))</f>
        <v>123.92934999999999</v>
      </c>
      <c r="L24" s="55">
        <f>(M22+I22+L22)</f>
        <v>10</v>
      </c>
      <c r="M24" s="55">
        <f>(H22+J22+K22)</f>
        <v>7</v>
      </c>
      <c r="N24" s="41">
        <f>(T21/S21)</f>
        <v>1.1553128470936691</v>
      </c>
      <c r="O24" s="41">
        <f>ROUNDDOWN(N24,1)</f>
        <v>1.1000000000000001</v>
      </c>
      <c r="P24" s="40"/>
      <c r="Q24" s="41"/>
      <c r="R24" s="41"/>
      <c r="S24" s="41"/>
      <c r="T24" s="41"/>
      <c r="U24" s="46"/>
      <c r="V24" s="46"/>
      <c r="W24" s="46"/>
      <c r="X24" s="46"/>
      <c r="Y24" s="46"/>
      <c r="Z24" s="46"/>
    </row>
    <row r="25" spans="1:26" ht="36.6" x14ac:dyDescent="0.7">
      <c r="A25" s="12" t="s">
        <v>10</v>
      </c>
      <c r="B25" s="1" t="s">
        <v>7</v>
      </c>
      <c r="C25" s="12" t="s">
        <v>8</v>
      </c>
      <c r="D25" s="12" t="s">
        <v>9</v>
      </c>
      <c r="E25" s="72">
        <f>(D21-(D23*1000))</f>
        <v>109029.09239532273</v>
      </c>
      <c r="F25" s="75" t="s">
        <v>18</v>
      </c>
      <c r="G25" s="10"/>
      <c r="H25" s="55">
        <f>ROUND((M24/I24),0)</f>
        <v>10</v>
      </c>
      <c r="I25" s="55">
        <f>ROUND((L23/I24),0)</f>
        <v>13</v>
      </c>
      <c r="J25" s="55">
        <f>ROUND((L24/I24),0)</f>
        <v>14</v>
      </c>
      <c r="K25" s="55">
        <f>ROUND((M23/I24),0)</f>
        <v>10</v>
      </c>
      <c r="L25" s="55">
        <f>ROUND((M23/H24),0)</f>
        <v>5</v>
      </c>
      <c r="M25" s="55">
        <f>ROUND(((M24+L24)/M23),0)</f>
        <v>2</v>
      </c>
      <c r="N25" s="44" t="s">
        <v>10</v>
      </c>
      <c r="O25" s="44" t="s">
        <v>7</v>
      </c>
      <c r="P25" s="44" t="s">
        <v>8</v>
      </c>
      <c r="Q25" s="44" t="s">
        <v>9</v>
      </c>
      <c r="R25" s="41"/>
      <c r="S25" s="41"/>
      <c r="T25" s="41"/>
      <c r="U25" s="46"/>
      <c r="V25" s="46"/>
      <c r="W25" s="46"/>
      <c r="X25" s="46"/>
      <c r="Y25" s="46"/>
      <c r="Z25" s="46"/>
    </row>
    <row r="26" spans="1:26" ht="33.6" x14ac:dyDescent="0.65">
      <c r="A26" s="69" t="s">
        <v>15</v>
      </c>
      <c r="B26" s="70"/>
      <c r="C26" s="70"/>
      <c r="D26" s="70"/>
      <c r="E26" s="56"/>
      <c r="F26" s="56"/>
      <c r="G26" s="56"/>
      <c r="H26" s="54">
        <f>(J26*H21)</f>
        <v>569268.31509892712</v>
      </c>
      <c r="I26" s="57">
        <f>(H26/100+A5)</f>
        <v>115243.68315098927</v>
      </c>
      <c r="J26" s="56">
        <f>ROUND(K24,0)</f>
        <v>124</v>
      </c>
      <c r="K26" s="64">
        <v>1</v>
      </c>
      <c r="L26" s="64">
        <v>1</v>
      </c>
      <c r="M26" s="56"/>
      <c r="N26" s="36" t="s">
        <v>11</v>
      </c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spans="1:26" ht="61.2" x14ac:dyDescent="1.1000000000000001">
      <c r="A27" s="12">
        <v>112117</v>
      </c>
      <c r="B27" s="12">
        <v>111913</v>
      </c>
      <c r="C27" s="12">
        <v>111784</v>
      </c>
      <c r="D27" s="12">
        <f>[1]!EURUSD*100000</f>
        <v>109551</v>
      </c>
      <c r="E27" s="10">
        <f>(C27-A27)</f>
        <v>-333</v>
      </c>
      <c r="F27" s="10">
        <f>(B27-A27)</f>
        <v>-204</v>
      </c>
      <c r="G27" s="10">
        <f>(D27-A27)</f>
        <v>-2566</v>
      </c>
      <c r="H27" s="59">
        <f>(I27+I26)/2</f>
        <v>111168.5</v>
      </c>
      <c r="I27" s="51">
        <f>(B5-(H26/100))</f>
        <v>107093.31684901073</v>
      </c>
      <c r="J27" s="62">
        <f>(H27+H1+I3+H32+I34+A35+A4+C4+C3+J4+C35+C34+J35)/13</f>
        <v>111989.83469840574</v>
      </c>
      <c r="K27" s="66">
        <v>100000</v>
      </c>
      <c r="L27" s="65"/>
      <c r="M27" s="65"/>
      <c r="N27" s="44">
        <v>116989</v>
      </c>
      <c r="O27" s="44">
        <v>122391</v>
      </c>
      <c r="P27" s="44">
        <v>130727</v>
      </c>
      <c r="Q27" s="44">
        <v>120143</v>
      </c>
      <c r="R27" s="41">
        <f>(P27-N27)</f>
        <v>13738</v>
      </c>
      <c r="S27" s="41">
        <f>(O27-N27)</f>
        <v>5402</v>
      </c>
      <c r="T27" s="41">
        <f>(Q27-N27)</f>
        <v>3154</v>
      </c>
      <c r="U27" s="46"/>
      <c r="V27" s="46"/>
      <c r="W27" s="46"/>
      <c r="X27" s="46"/>
      <c r="Y27" s="46"/>
      <c r="Z27" s="46"/>
    </row>
    <row r="28" spans="1:26" ht="36.6" x14ac:dyDescent="0.7">
      <c r="A28" s="10">
        <f>(F27/E27)</f>
        <v>0.61261261261261257</v>
      </c>
      <c r="B28" s="15">
        <f>ROUNDDOWN(A28,1)</f>
        <v>0.6</v>
      </c>
      <c r="C28" s="16">
        <f>(B28-B30)</f>
        <v>0.6</v>
      </c>
      <c r="D28" s="17" t="str">
        <f>IF(C28&gt;C29,"Continous","Reverse")</f>
        <v>Reverse</v>
      </c>
      <c r="E28" s="10"/>
      <c r="F28" s="10"/>
      <c r="G28" s="10"/>
      <c r="H28" s="56"/>
      <c r="I28" s="56"/>
      <c r="J28" s="62">
        <f>(H27+I34+I3+C3+C34)/5</f>
        <v>111238.39968637694</v>
      </c>
      <c r="K28" s="56"/>
      <c r="L28" s="56"/>
      <c r="M28" s="56"/>
      <c r="N28" s="41">
        <f>(S27/R27)</f>
        <v>0.39321589751055469</v>
      </c>
      <c r="O28" s="47">
        <f>ROUNDDOWN(N28,1)</f>
        <v>0.3</v>
      </c>
      <c r="P28" s="48">
        <f>(O28-O30)</f>
        <v>-1.4</v>
      </c>
      <c r="Q28" s="49" t="str">
        <f>IF(P28&gt;P29,"C","R")</f>
        <v>R</v>
      </c>
      <c r="R28" s="41"/>
      <c r="S28" s="41"/>
      <c r="T28" s="41"/>
      <c r="U28" s="46"/>
      <c r="V28" s="46"/>
      <c r="W28" s="46"/>
      <c r="X28" s="46"/>
      <c r="Y28" s="46"/>
      <c r="Z28" s="46"/>
    </row>
    <row r="29" spans="1:26" ht="36.6" x14ac:dyDescent="0.7">
      <c r="A29" s="10">
        <f>G27/E27</f>
        <v>7.7057057057057055</v>
      </c>
      <c r="B29" s="10">
        <f>ROUNDDOWN(A29,1)</f>
        <v>7.7</v>
      </c>
      <c r="C29" s="9">
        <f>(B29-1)</f>
        <v>6.7</v>
      </c>
      <c r="D29" s="68" t="s">
        <v>14</v>
      </c>
      <c r="E29" s="10"/>
      <c r="F29" s="10"/>
      <c r="G29" s="10"/>
      <c r="H29" s="56"/>
      <c r="I29" s="56"/>
      <c r="J29" s="67">
        <f>(J28+J27)/2</f>
        <v>111614.11719239134</v>
      </c>
      <c r="K29" s="56"/>
      <c r="L29" s="56"/>
      <c r="M29" s="56"/>
      <c r="N29" s="41">
        <f>T27/R27</f>
        <v>0.22958218081234533</v>
      </c>
      <c r="O29" s="41">
        <f>ROUNDDOWN(N29,1)</f>
        <v>0.2</v>
      </c>
      <c r="P29" s="40">
        <f>(O29-1)</f>
        <v>-0.8</v>
      </c>
      <c r="Q29" s="41"/>
      <c r="R29" s="41"/>
      <c r="S29" s="41"/>
      <c r="T29" s="41"/>
      <c r="U29" s="46"/>
      <c r="V29" s="46"/>
      <c r="W29" s="46"/>
      <c r="X29" s="46"/>
      <c r="Y29" s="46"/>
      <c r="Z29" s="46"/>
    </row>
    <row r="30" spans="1:26" ht="36.6" x14ac:dyDescent="0.7">
      <c r="A30" s="10">
        <f>(F27/G27)</f>
        <v>7.9501169134840219E-2</v>
      </c>
      <c r="B30" s="10">
        <f>ROUNDDOWN(A30,1)</f>
        <v>0</v>
      </c>
      <c r="C30" s="9"/>
      <c r="D30" s="68">
        <f>D24</f>
        <v>109603.19076046773</v>
      </c>
      <c r="E30" s="10"/>
      <c r="F30" s="10"/>
      <c r="G30" s="10"/>
      <c r="H30" s="56"/>
      <c r="I30" s="56"/>
      <c r="J30" s="56"/>
      <c r="K30" s="56"/>
      <c r="L30" s="56"/>
      <c r="M30" s="56"/>
      <c r="N30" s="41">
        <f>(S27/T27)</f>
        <v>1.7127457197209892</v>
      </c>
      <c r="O30" s="41">
        <f>ROUNDDOWN(N30,1)</f>
        <v>1.7</v>
      </c>
      <c r="P30" s="40"/>
      <c r="Q30" s="41"/>
      <c r="R30" s="41"/>
      <c r="S30" s="41"/>
      <c r="T30" s="41"/>
      <c r="U30" s="46"/>
      <c r="V30" s="46"/>
      <c r="W30" s="46"/>
      <c r="X30" s="46"/>
      <c r="Y30" s="46"/>
      <c r="Z30" s="46"/>
    </row>
    <row r="31" spans="1:26" ht="25.8" x14ac:dyDescent="0.5">
      <c r="A31" s="12" t="s">
        <v>10</v>
      </c>
      <c r="B31" s="1" t="s">
        <v>7</v>
      </c>
      <c r="C31" s="12" t="s">
        <v>8</v>
      </c>
      <c r="D31" s="12" t="s">
        <v>9</v>
      </c>
      <c r="E31" s="10"/>
      <c r="F31" s="10"/>
      <c r="G31" s="10"/>
      <c r="H31" s="56"/>
      <c r="I31" s="56"/>
      <c r="J31" s="56"/>
      <c r="K31" s="56"/>
      <c r="L31" s="56"/>
      <c r="M31" s="56"/>
      <c r="N31" s="44" t="s">
        <v>10</v>
      </c>
      <c r="O31" s="44" t="s">
        <v>7</v>
      </c>
      <c r="P31" s="44" t="s">
        <v>8</v>
      </c>
      <c r="Q31" s="44" t="s">
        <v>9</v>
      </c>
      <c r="R31" s="41"/>
      <c r="S31" s="41"/>
      <c r="T31" s="41"/>
      <c r="U31" s="46"/>
      <c r="V31" s="46"/>
      <c r="W31" s="46"/>
      <c r="X31" s="46"/>
      <c r="Y31" s="46"/>
      <c r="Z31" s="46"/>
    </row>
    <row r="32" spans="1:26" ht="46.2" x14ac:dyDescent="0.85">
      <c r="A32" s="2" t="s">
        <v>0</v>
      </c>
      <c r="B32" s="2" t="s">
        <v>4</v>
      </c>
      <c r="C32" s="3">
        <f>(I36+I37+I39)/3</f>
        <v>108443.56583143015</v>
      </c>
      <c r="D32" s="3">
        <f>(I44+I45+I47)/3</f>
        <v>113804.33333333333</v>
      </c>
      <c r="E32" s="4">
        <f>(C32-D32)</f>
        <v>-5360.767501903174</v>
      </c>
      <c r="F32" s="4">
        <f>(E32+E33+E34)</f>
        <v>-8805.4683608182822</v>
      </c>
      <c r="G32" s="4">
        <f>(C34+D35)/2</f>
        <v>111819.14535463332</v>
      </c>
      <c r="H32" s="21">
        <f>(I35+C35+C34+C32+C33)/5</f>
        <v>111504.80835247398</v>
      </c>
      <c r="I32" s="5">
        <f>(H32-C35)/(B36-A36)</f>
        <v>0.12831584143297065</v>
      </c>
      <c r="J32" s="5">
        <f>(I32*(B36-A36))</f>
        <v>-415.10174703566003</v>
      </c>
      <c r="K32" s="22" t="str">
        <f>IF(C33&gt;C32,"x","y")</f>
        <v>x</v>
      </c>
      <c r="L32" s="3" t="s">
        <v>12</v>
      </c>
      <c r="M32" s="25" t="s">
        <v>13</v>
      </c>
      <c r="N32" s="26" t="s">
        <v>0</v>
      </c>
      <c r="O32" s="26" t="s">
        <v>4</v>
      </c>
      <c r="P32" s="27">
        <f>(V36+V37+V39)/3</f>
        <v>112263.89703249646</v>
      </c>
      <c r="Q32" s="27">
        <f>(V44+V45+V47)/3</f>
        <v>108805.13873692237</v>
      </c>
      <c r="R32" s="28">
        <f>(P32-Q32)</f>
        <v>3458.7582955740945</v>
      </c>
      <c r="S32" s="28">
        <f>(R32+R33+R34)</f>
        <v>5747.8740430064645</v>
      </c>
      <c r="T32" s="28">
        <f>(P34+Q35)/2</f>
        <v>110127.61334238906</v>
      </c>
      <c r="U32" s="29">
        <f>(P35+P34+P32)/3</f>
        <v>110899.15963533985</v>
      </c>
      <c r="V32" s="30">
        <f>(U32-P35)/(O36-N36)</f>
        <v>0.40636514300519933</v>
      </c>
      <c r="W32" s="30">
        <f>(V32*(O36-N36))</f>
        <v>836.13033075680141</v>
      </c>
      <c r="X32" s="31" t="str">
        <f>IF(P33&gt;P32,"x","y")</f>
        <v>y</v>
      </c>
      <c r="Y32" s="27" t="s">
        <v>12</v>
      </c>
      <c r="Z32" s="32" t="s">
        <v>13</v>
      </c>
    </row>
    <row r="33" spans="1:26" ht="25.8" x14ac:dyDescent="0.5">
      <c r="A33" s="2" t="s">
        <v>1</v>
      </c>
      <c r="B33" s="2" t="s">
        <v>5</v>
      </c>
      <c r="C33" s="3">
        <f>(I44+I45+I46+I47)/4</f>
        <v>114358.5</v>
      </c>
      <c r="D33" s="3">
        <f>(J44+J45+J46+J47)/4</f>
        <v>112829.86578407299</v>
      </c>
      <c r="E33" s="4">
        <f>(D33-C33)</f>
        <v>-1528.6342159270134</v>
      </c>
      <c r="F33" s="4">
        <f>(A36-F32)</f>
        <v>121591.46836081828</v>
      </c>
      <c r="G33" s="4">
        <f>(F33-F32/10)</f>
        <v>122472.01519690012</v>
      </c>
      <c r="H33" s="4">
        <f>(F33+F32/10)</f>
        <v>120710.92152473645</v>
      </c>
      <c r="I33" s="5">
        <v>1.1359699999999999</v>
      </c>
      <c r="J33" s="5">
        <f>(A36+(J32*J34))</f>
        <v>108634.9825296434</v>
      </c>
      <c r="K33" s="5">
        <f>I33-J32/10000</f>
        <v>1.1774801747035659</v>
      </c>
      <c r="L33" s="23">
        <f>(C35+C34+H32)/3</f>
        <v>111608.58378923289</v>
      </c>
      <c r="M33" s="24">
        <f>L33</f>
        <v>111608.58378923289</v>
      </c>
      <c r="N33" s="26" t="s">
        <v>1</v>
      </c>
      <c r="O33" s="26" t="s">
        <v>5</v>
      </c>
      <c r="P33" s="27">
        <f>(V44+V45+V46+V47)/4</f>
        <v>108477.20810538356</v>
      </c>
      <c r="Q33" s="27">
        <f>(W44+W45+W46+W47)/4</f>
        <v>109596.68130467419</v>
      </c>
      <c r="R33" s="28">
        <f>(Q33-P33)</f>
        <v>1119.4731992906309</v>
      </c>
      <c r="S33" s="28">
        <f>(N36-S32)</f>
        <v>103803.12595699354</v>
      </c>
      <c r="T33" s="28">
        <f>(S33-S32/10)</f>
        <v>103228.33855269289</v>
      </c>
      <c r="U33" s="28">
        <f>(S33+S32/10)</f>
        <v>104377.91336129418</v>
      </c>
      <c r="V33" s="30">
        <v>1.1359699999999999</v>
      </c>
      <c r="W33" s="30">
        <f>(N36+(W32*W34))</f>
        <v>117912.30330756801</v>
      </c>
      <c r="X33" s="30">
        <f>V33-W32/10000</f>
        <v>1.0523569669243198</v>
      </c>
      <c r="Y33" s="33">
        <f>(P35+P34+U32+P33)/4</f>
        <v>109952.48740356162</v>
      </c>
      <c r="Z33" s="34">
        <f>Y33</f>
        <v>109952.48740356162</v>
      </c>
    </row>
    <row r="34" spans="1:26" ht="25.8" x14ac:dyDescent="0.5">
      <c r="A34" s="2" t="s">
        <v>2</v>
      </c>
      <c r="B34" s="2" t="s">
        <v>6</v>
      </c>
      <c r="C34" s="6">
        <f>(C33+C32)/2</f>
        <v>111401.03291571507</v>
      </c>
      <c r="D34" s="3">
        <f>(D32+D33)/2</f>
        <v>113317.09955870316</v>
      </c>
      <c r="E34" s="4">
        <f>(C34-D34)</f>
        <v>-1916.0666429880948</v>
      </c>
      <c r="F34" s="4">
        <f>(B36+F32)</f>
        <v>100745.53163918172</v>
      </c>
      <c r="G34" s="4">
        <f>(F34-F32/10)</f>
        <v>101626.07847526355</v>
      </c>
      <c r="H34" s="4">
        <f>(F34+F32/10)</f>
        <v>99864.984803099884</v>
      </c>
      <c r="I34" s="61">
        <f>((I33*K27)+J33+(7*C35)+C32)/10</f>
        <v>111411.49190576412</v>
      </c>
      <c r="J34" s="5">
        <v>10</v>
      </c>
      <c r="K34" s="19">
        <f>(H32+L33+L34)/3</f>
        <v>111522.10425860046</v>
      </c>
      <c r="L34" s="5">
        <f>(H32+C34)/2</f>
        <v>111452.92063409452</v>
      </c>
      <c r="M34" s="5"/>
      <c r="N34" s="26" t="s">
        <v>2</v>
      </c>
      <c r="O34" s="26" t="s">
        <v>6</v>
      </c>
      <c r="P34" s="35">
        <f>(P33+P32)/2</f>
        <v>110370.55256894001</v>
      </c>
      <c r="Q34" s="27">
        <f>(Q32+Q33)/2</f>
        <v>109200.91002079827</v>
      </c>
      <c r="R34" s="28">
        <f>(P34-Q34)</f>
        <v>1169.6425481417391</v>
      </c>
      <c r="S34" s="28">
        <f>(O36+S32)</f>
        <v>117356.45783223935</v>
      </c>
      <c r="T34" s="28">
        <f>(S34-S32/10)</f>
        <v>116781.6704279387</v>
      </c>
      <c r="U34" s="28">
        <f>(S34+S32/10)</f>
        <v>117931.24523653999</v>
      </c>
      <c r="V34" s="36">
        <f>((V33*100000)+P32*4)/5</f>
        <v>112530.51762599716</v>
      </c>
      <c r="W34" s="30">
        <v>10</v>
      </c>
      <c r="X34" s="30"/>
      <c r="Y34" s="30"/>
      <c r="Z34" s="30"/>
    </row>
    <row r="35" spans="1:26" ht="25.8" x14ac:dyDescent="0.5">
      <c r="A35" s="25">
        <f>(K34+C32+D35+E35+D34+D33+D32+C33+C34+C35)/10</f>
        <v>112205.58739090551</v>
      </c>
      <c r="B35" s="2" t="s">
        <v>4</v>
      </c>
      <c r="C35" s="6">
        <f>(C34+D35+E35+G32)/4</f>
        <v>111919.91009950964</v>
      </c>
      <c r="D35" s="7">
        <f>(D34+C34+D33+C34)/4</f>
        <v>112237.25779355157</v>
      </c>
      <c r="E35" s="8">
        <f>(C34+C33+C32+D34+D33+D32+C34)/7</f>
        <v>112222.20433413856</v>
      </c>
      <c r="F35" s="4">
        <f>(F34-F33)/2</f>
        <v>-10422.968360818282</v>
      </c>
      <c r="G35" s="4">
        <f>(F35+F32/10)</f>
        <v>-11303.515196900111</v>
      </c>
      <c r="H35" s="4">
        <f>(F35+F32/10)</f>
        <v>-11303.515196900111</v>
      </c>
      <c r="I35" s="19">
        <f>(C33+C32)/2</f>
        <v>111401.03291571507</v>
      </c>
      <c r="J35" s="18">
        <f>(F33+G33)/2</f>
        <v>122031.7417788592</v>
      </c>
      <c r="K35" s="18">
        <f>(I34+C35)/2</f>
        <v>111665.70100263688</v>
      </c>
      <c r="L35" s="19"/>
      <c r="M35" s="19"/>
      <c r="N35" s="26" t="s">
        <v>3</v>
      </c>
      <c r="O35" s="26" t="s">
        <v>4</v>
      </c>
      <c r="P35" s="35">
        <f>(P34+Q35+R35+T32)/4</f>
        <v>110063.02930458305</v>
      </c>
      <c r="Q35" s="37">
        <f>(Q34+P34+Q33+P34)/4</f>
        <v>109884.6741158381</v>
      </c>
      <c r="R35" s="38">
        <f>(P34+P33+P32+Q34+Q33+Q32+P34)/7</f>
        <v>109869.27719116499</v>
      </c>
      <c r="S35" s="28">
        <f>(S34-S33)/2</f>
        <v>6776.6659376229072</v>
      </c>
      <c r="T35" s="28">
        <f>(S35+S32/10)</f>
        <v>7351.453341923554</v>
      </c>
      <c r="U35" s="28">
        <f>(S35+S32/10)</f>
        <v>7351.453341923554</v>
      </c>
      <c r="V35" s="39"/>
      <c r="W35" s="39"/>
      <c r="X35" s="39"/>
      <c r="Y35" s="39"/>
      <c r="Z35" s="39"/>
    </row>
    <row r="36" spans="1:26" ht="25.8" x14ac:dyDescent="0.5">
      <c r="A36" s="9">
        <f>B5</f>
        <v>112786</v>
      </c>
      <c r="B36" s="9">
        <f>A5</f>
        <v>109551</v>
      </c>
      <c r="C36" s="10">
        <f>(A36/30)</f>
        <v>3759.5333333333333</v>
      </c>
      <c r="D36" s="10">
        <f>(B36/30)</f>
        <v>3651.7</v>
      </c>
      <c r="E36" s="10">
        <f>(C36+D36-(A36+B36)/120)</f>
        <v>5558.4250000000002</v>
      </c>
      <c r="F36" s="10">
        <f t="shared" ref="F36:F51" si="10">E36-D36</f>
        <v>1906.7250000000004</v>
      </c>
      <c r="G36" s="10">
        <f t="shared" ref="G36:G51" si="11">(A36-B36)</f>
        <v>3235</v>
      </c>
      <c r="H36" s="10">
        <f t="shared" ref="H36:H51" si="12">(G36/F36)</f>
        <v>1.696626414401657</v>
      </c>
      <c r="I36" s="19">
        <f>(B36-G36)</f>
        <v>106316</v>
      </c>
      <c r="J36" s="19">
        <f t="shared" ref="J36:J51" si="13">(B36+H36)</f>
        <v>109552.6966264144</v>
      </c>
      <c r="K36" s="19">
        <f>(B36+A36)/2</f>
        <v>111168.5</v>
      </c>
      <c r="L36" s="19">
        <f t="shared" ref="L36:L51" si="14">(I36+J36)/2</f>
        <v>107934.3483132072</v>
      </c>
      <c r="M36" s="19" t="str">
        <f>IF(K36&gt;L36,"sell","buy")</f>
        <v>sell</v>
      </c>
      <c r="N36" s="40">
        <f>(B36)</f>
        <v>109551</v>
      </c>
      <c r="O36" s="40">
        <f>(L33)</f>
        <v>111608.58378923289</v>
      </c>
      <c r="P36" s="41">
        <f>(N36/30)</f>
        <v>3651.7</v>
      </c>
      <c r="Q36" s="41">
        <f>(O36/30)</f>
        <v>3720.286126307763</v>
      </c>
      <c r="R36" s="41">
        <f>(P36+Q36-(N36+O36)/120)</f>
        <v>5528.9895947308223</v>
      </c>
      <c r="S36" s="41">
        <f t="shared" ref="S36:S51" si="15">R36-Q36</f>
        <v>1808.7034684230593</v>
      </c>
      <c r="T36" s="41">
        <f t="shared" ref="T36:T51" si="16">(N36-O36)</f>
        <v>-2057.5837892328855</v>
      </c>
      <c r="U36" s="41">
        <f t="shared" ref="U36:U51" si="17">(T36/S36)</f>
        <v>-1.1376015058050479</v>
      </c>
      <c r="V36" s="39">
        <f>(O36-T36)</f>
        <v>113666.16757846577</v>
      </c>
      <c r="W36" s="39">
        <f t="shared" ref="W36:W51" si="18">(O36+U36)</f>
        <v>111607.44618772708</v>
      </c>
      <c r="X36" s="39">
        <f>(O36+N36)/2</f>
        <v>110579.79189461644</v>
      </c>
      <c r="Y36" s="39">
        <f t="shared" ref="Y36:Y51" si="19">(V36+W36)/2</f>
        <v>112636.80688309643</v>
      </c>
      <c r="Z36" s="39" t="str">
        <f>IF(X36&gt;Y36,"sell","buy")</f>
        <v>buy</v>
      </c>
    </row>
    <row r="37" spans="1:26" ht="25.8" x14ac:dyDescent="0.5">
      <c r="A37" s="10">
        <f>A36</f>
        <v>112786</v>
      </c>
      <c r="B37" s="10">
        <f>B36</f>
        <v>109551</v>
      </c>
      <c r="C37" s="10">
        <f>(A37/45)</f>
        <v>2506.3555555555554</v>
      </c>
      <c r="D37" s="10">
        <f>(B37/45)</f>
        <v>2434.4666666666667</v>
      </c>
      <c r="E37" s="10">
        <f>(C37+D37-(A37+B37)/90)</f>
        <v>2470.411111111111</v>
      </c>
      <c r="F37" s="10">
        <f t="shared" si="10"/>
        <v>35.944444444444343</v>
      </c>
      <c r="G37" s="10">
        <f t="shared" si="11"/>
        <v>3235</v>
      </c>
      <c r="H37" s="10">
        <f t="shared" si="12"/>
        <v>90.000000000000256</v>
      </c>
      <c r="I37" s="19">
        <f>(B37-H37)</f>
        <v>109461</v>
      </c>
      <c r="J37" s="19">
        <f t="shared" si="13"/>
        <v>109641</v>
      </c>
      <c r="K37" s="19">
        <f>(A37+B37)/2</f>
        <v>111168.5</v>
      </c>
      <c r="L37" s="19">
        <f t="shared" si="14"/>
        <v>109551</v>
      </c>
      <c r="M37" s="19" t="str">
        <f>IF(K36&gt;L36,"sell","buy")</f>
        <v>sell</v>
      </c>
      <c r="N37" s="41">
        <f>N36</f>
        <v>109551</v>
      </c>
      <c r="O37" s="41">
        <f>O36</f>
        <v>111608.58378923289</v>
      </c>
      <c r="P37" s="41">
        <f>(N37/45)</f>
        <v>2434.4666666666667</v>
      </c>
      <c r="Q37" s="41">
        <f>(O37/45)</f>
        <v>2480.1907508718418</v>
      </c>
      <c r="R37" s="41">
        <f>(P37+Q37-(N37+O37)/90)</f>
        <v>2457.3287087692543</v>
      </c>
      <c r="S37" s="41">
        <f t="shared" si="15"/>
        <v>-22.862042102587566</v>
      </c>
      <c r="T37" s="41">
        <f t="shared" si="16"/>
        <v>-2057.5837892328855</v>
      </c>
      <c r="U37" s="41">
        <f t="shared" si="17"/>
        <v>90.000000000000199</v>
      </c>
      <c r="V37" s="39">
        <f>(O37-U37)</f>
        <v>111518.58378923289</v>
      </c>
      <c r="W37" s="39">
        <f t="shared" si="18"/>
        <v>111698.58378923289</v>
      </c>
      <c r="X37" s="39">
        <f>(N37+O37)/2</f>
        <v>110579.79189461644</v>
      </c>
      <c r="Y37" s="39">
        <f t="shared" si="19"/>
        <v>111608.58378923289</v>
      </c>
      <c r="Z37" s="39" t="str">
        <f>IF(X36&gt;Y36,"sell","buy")</f>
        <v>buy</v>
      </c>
    </row>
    <row r="38" spans="1:26" ht="25.8" x14ac:dyDescent="0.5">
      <c r="A38" s="10">
        <f>A36</f>
        <v>112786</v>
      </c>
      <c r="B38" s="10">
        <f>B36</f>
        <v>109551</v>
      </c>
      <c r="C38" s="10">
        <f>(A38/30)</f>
        <v>3759.5333333333333</v>
      </c>
      <c r="D38" s="10">
        <f>(B38/60)</f>
        <v>1825.85</v>
      </c>
      <c r="E38" s="11">
        <f>(C38+D38-(A38+B38)/90)</f>
        <v>3114.9722222222222</v>
      </c>
      <c r="F38" s="11">
        <f t="shared" si="10"/>
        <v>1289.1222222222223</v>
      </c>
      <c r="G38" s="11">
        <f t="shared" si="11"/>
        <v>3235</v>
      </c>
      <c r="H38" s="11">
        <f t="shared" si="12"/>
        <v>2.5094594944018755</v>
      </c>
      <c r="I38" s="20">
        <f>(B38-G38)</f>
        <v>106316</v>
      </c>
      <c r="J38" s="20">
        <f t="shared" si="13"/>
        <v>109553.50945949439</v>
      </c>
      <c r="K38" s="20">
        <f>(B38+A38)/2</f>
        <v>111168.5</v>
      </c>
      <c r="L38" s="20">
        <f t="shared" si="14"/>
        <v>107934.75472974719</v>
      </c>
      <c r="M38" s="19" t="str">
        <f>IF(K38&gt;L38,"sell","buy")</f>
        <v>sell</v>
      </c>
      <c r="N38" s="41">
        <f>N36</f>
        <v>109551</v>
      </c>
      <c r="O38" s="41">
        <f>O36</f>
        <v>111608.58378923289</v>
      </c>
      <c r="P38" s="41">
        <f>(N38/30)</f>
        <v>3651.7</v>
      </c>
      <c r="Q38" s="41">
        <f>(O38/60)</f>
        <v>1860.1430631538815</v>
      </c>
      <c r="R38" s="42">
        <f>(P38+Q38-(N38+O38)/90)</f>
        <v>3054.514354384627</v>
      </c>
      <c r="S38" s="42">
        <f t="shared" si="15"/>
        <v>1194.3712912307456</v>
      </c>
      <c r="T38" s="42">
        <f t="shared" si="16"/>
        <v>-2057.5837892328855</v>
      </c>
      <c r="U38" s="42">
        <f t="shared" si="17"/>
        <v>-1.722733796717969</v>
      </c>
      <c r="V38" s="43">
        <f>(O38-T38)</f>
        <v>113666.16757846577</v>
      </c>
      <c r="W38" s="43">
        <f t="shared" si="18"/>
        <v>111606.86105543617</v>
      </c>
      <c r="X38" s="43">
        <f>(O38+N38)/2</f>
        <v>110579.79189461644</v>
      </c>
      <c r="Y38" s="43">
        <f t="shared" si="19"/>
        <v>112636.51431695097</v>
      </c>
      <c r="Z38" s="39" t="str">
        <f>IF(X38&gt;Y38,"sell","buy")</f>
        <v>buy</v>
      </c>
    </row>
    <row r="39" spans="1:26" ht="25.8" x14ac:dyDescent="0.5">
      <c r="A39" s="10">
        <f>A36</f>
        <v>112786</v>
      </c>
      <c r="B39" s="10">
        <f>B36</f>
        <v>109551</v>
      </c>
      <c r="C39" s="10">
        <f>(A39/45)</f>
        <v>2506.3555555555554</v>
      </c>
      <c r="D39" s="10">
        <f>(B39/45)</f>
        <v>2434.4666666666667</v>
      </c>
      <c r="E39" s="10">
        <f>(C39+D39-(A39+B39)/60)</f>
        <v>1235.2055555555553</v>
      </c>
      <c r="F39" s="10">
        <f t="shared" si="10"/>
        <v>-1199.2611111111114</v>
      </c>
      <c r="G39" s="10">
        <f t="shared" si="11"/>
        <v>3235</v>
      </c>
      <c r="H39" s="10">
        <f t="shared" si="12"/>
        <v>-2.6974942904658881</v>
      </c>
      <c r="I39" s="19">
        <f>(B39-H39)</f>
        <v>109553.69749429046</v>
      </c>
      <c r="J39" s="19">
        <f t="shared" si="13"/>
        <v>109548.30250570954</v>
      </c>
      <c r="K39" s="19">
        <f>(A39+B39)/2</f>
        <v>111168.5</v>
      </c>
      <c r="L39" s="19">
        <f t="shared" si="14"/>
        <v>109551</v>
      </c>
      <c r="M39" s="19" t="str">
        <f>IF(K38&gt;L38,"sell","buy")</f>
        <v>sell</v>
      </c>
      <c r="N39" s="41">
        <f>N36</f>
        <v>109551</v>
      </c>
      <c r="O39" s="41">
        <f>O36</f>
        <v>111608.58378923289</v>
      </c>
      <c r="P39" s="41">
        <f>(N39/45)</f>
        <v>2434.4666666666667</v>
      </c>
      <c r="Q39" s="41">
        <f>(O39/45)</f>
        <v>2480.1907508718418</v>
      </c>
      <c r="R39" s="41">
        <f>(P39+Q39-(N39+O39)/60)</f>
        <v>1228.6643543846271</v>
      </c>
      <c r="S39" s="41">
        <f t="shared" si="15"/>
        <v>-1251.5263964872147</v>
      </c>
      <c r="T39" s="41">
        <f t="shared" si="16"/>
        <v>-2057.5837892328855</v>
      </c>
      <c r="U39" s="41">
        <f t="shared" si="17"/>
        <v>1.6440594421405041</v>
      </c>
      <c r="V39" s="39">
        <f>(O39-U39)</f>
        <v>111606.93972979074</v>
      </c>
      <c r="W39" s="39">
        <f t="shared" si="18"/>
        <v>111610.22784867503</v>
      </c>
      <c r="X39" s="39">
        <f>(N39+O39)/2</f>
        <v>110579.79189461644</v>
      </c>
      <c r="Y39" s="39">
        <f t="shared" si="19"/>
        <v>111608.58378923289</v>
      </c>
      <c r="Z39" s="39" t="str">
        <f>IF(X38&gt;Y38,"sell","buy")</f>
        <v>buy</v>
      </c>
    </row>
    <row r="40" spans="1:26" ht="25.8" x14ac:dyDescent="0.5">
      <c r="A40" s="10">
        <f>A36</f>
        <v>112786</v>
      </c>
      <c r="B40" s="10">
        <f>B36</f>
        <v>109551</v>
      </c>
      <c r="C40" s="10">
        <f>(A40/30)</f>
        <v>3759.5333333333333</v>
      </c>
      <c r="D40" s="10">
        <f>(B40/30)</f>
        <v>3651.7</v>
      </c>
      <c r="E40" s="10">
        <f>(C40+D40-(A40+B40)/120)</f>
        <v>5558.4250000000002</v>
      </c>
      <c r="F40" s="10">
        <f t="shared" si="10"/>
        <v>1906.7250000000004</v>
      </c>
      <c r="G40" s="10">
        <f t="shared" si="11"/>
        <v>3235</v>
      </c>
      <c r="H40" s="10">
        <f t="shared" si="12"/>
        <v>1.696626414401657</v>
      </c>
      <c r="I40" s="19">
        <f>(B40-G40)</f>
        <v>106316</v>
      </c>
      <c r="J40" s="19">
        <f t="shared" si="13"/>
        <v>109552.6966264144</v>
      </c>
      <c r="K40" s="19">
        <f>(B40+A40)/2</f>
        <v>111168.5</v>
      </c>
      <c r="L40" s="19">
        <f t="shared" si="14"/>
        <v>107934.3483132072</v>
      </c>
      <c r="M40" s="19" t="str">
        <f>IF(K40&gt;L40,"sell","buy")</f>
        <v>sell</v>
      </c>
      <c r="N40" s="41">
        <f>N36</f>
        <v>109551</v>
      </c>
      <c r="O40" s="41">
        <f>O36</f>
        <v>111608.58378923289</v>
      </c>
      <c r="P40" s="41">
        <f>(N40/30)</f>
        <v>3651.7</v>
      </c>
      <c r="Q40" s="41">
        <f>(O40/30)</f>
        <v>3720.286126307763</v>
      </c>
      <c r="R40" s="41">
        <f>(P40+Q40-(N40+O40)/120)</f>
        <v>5528.9895947308223</v>
      </c>
      <c r="S40" s="41">
        <f t="shared" si="15"/>
        <v>1808.7034684230593</v>
      </c>
      <c r="T40" s="41">
        <f t="shared" si="16"/>
        <v>-2057.5837892328855</v>
      </c>
      <c r="U40" s="41">
        <f t="shared" si="17"/>
        <v>-1.1376015058050479</v>
      </c>
      <c r="V40" s="39">
        <f>(O40-T40)</f>
        <v>113666.16757846577</v>
      </c>
      <c r="W40" s="39">
        <f t="shared" si="18"/>
        <v>111607.44618772708</v>
      </c>
      <c r="X40" s="39">
        <f>(O40+N40)/2</f>
        <v>110579.79189461644</v>
      </c>
      <c r="Y40" s="39">
        <f t="shared" si="19"/>
        <v>112636.80688309643</v>
      </c>
      <c r="Z40" s="39" t="str">
        <f>IF(X40&gt;Y40,"sell","buy")</f>
        <v>buy</v>
      </c>
    </row>
    <row r="41" spans="1:26" ht="25.8" x14ac:dyDescent="0.5">
      <c r="A41" s="10">
        <f>A36</f>
        <v>112786</v>
      </c>
      <c r="B41" s="10">
        <f>B36</f>
        <v>109551</v>
      </c>
      <c r="C41" s="10">
        <f>(A41/45)</f>
        <v>2506.3555555555554</v>
      </c>
      <c r="D41" s="10">
        <f>(B41/45)</f>
        <v>2434.4666666666667</v>
      </c>
      <c r="E41" s="10">
        <f>(C41+D41-(A41+B41)/90)</f>
        <v>2470.411111111111</v>
      </c>
      <c r="F41" s="10">
        <f t="shared" si="10"/>
        <v>35.944444444444343</v>
      </c>
      <c r="G41" s="10">
        <f t="shared" si="11"/>
        <v>3235</v>
      </c>
      <c r="H41" s="10">
        <f t="shared" si="12"/>
        <v>90.000000000000256</v>
      </c>
      <c r="I41" s="19">
        <f>(B41-H41)</f>
        <v>109461</v>
      </c>
      <c r="J41" s="19">
        <f t="shared" si="13"/>
        <v>109641</v>
      </c>
      <c r="K41" s="19">
        <f>(A41+B41)/2</f>
        <v>111168.5</v>
      </c>
      <c r="L41" s="19">
        <f t="shared" si="14"/>
        <v>109551</v>
      </c>
      <c r="M41" s="19" t="str">
        <f>IF(K40&gt;L40,"sell","buy")</f>
        <v>sell</v>
      </c>
      <c r="N41" s="41">
        <f>N36</f>
        <v>109551</v>
      </c>
      <c r="O41" s="41">
        <f>O36</f>
        <v>111608.58378923289</v>
      </c>
      <c r="P41" s="41">
        <f>(N41/45)</f>
        <v>2434.4666666666667</v>
      </c>
      <c r="Q41" s="41">
        <f>(O41/45)</f>
        <v>2480.1907508718418</v>
      </c>
      <c r="R41" s="41">
        <f>(P41+Q41-(N41+O41)/90)</f>
        <v>2457.3287087692543</v>
      </c>
      <c r="S41" s="41">
        <f t="shared" si="15"/>
        <v>-22.862042102587566</v>
      </c>
      <c r="T41" s="41">
        <f t="shared" si="16"/>
        <v>-2057.5837892328855</v>
      </c>
      <c r="U41" s="41">
        <f t="shared" si="17"/>
        <v>90.000000000000199</v>
      </c>
      <c r="V41" s="39">
        <f>(O41-U41)</f>
        <v>111518.58378923289</v>
      </c>
      <c r="W41" s="39">
        <f t="shared" si="18"/>
        <v>111698.58378923289</v>
      </c>
      <c r="X41" s="39">
        <f>(N41+O41)/2</f>
        <v>110579.79189461644</v>
      </c>
      <c r="Y41" s="39">
        <f t="shared" si="19"/>
        <v>111608.58378923289</v>
      </c>
      <c r="Z41" s="39" t="str">
        <f>IF(X40&gt;Y40,"sell","buy")</f>
        <v>buy</v>
      </c>
    </row>
    <row r="42" spans="1:26" ht="25.8" x14ac:dyDescent="0.5">
      <c r="A42" s="10">
        <f>A36</f>
        <v>112786</v>
      </c>
      <c r="B42" s="10">
        <f>B36</f>
        <v>109551</v>
      </c>
      <c r="C42" s="10">
        <f>(A42/30)</f>
        <v>3759.5333333333333</v>
      </c>
      <c r="D42" s="10">
        <f>(B42/60)</f>
        <v>1825.85</v>
      </c>
      <c r="E42" s="10">
        <f>(C42+D42-(A42+B42)/90)</f>
        <v>3114.9722222222222</v>
      </c>
      <c r="F42" s="10">
        <f t="shared" si="10"/>
        <v>1289.1222222222223</v>
      </c>
      <c r="G42" s="10">
        <f t="shared" si="11"/>
        <v>3235</v>
      </c>
      <c r="H42" s="10">
        <f t="shared" si="12"/>
        <v>2.5094594944018755</v>
      </c>
      <c r="I42" s="19">
        <f>(B42-G42)</f>
        <v>106316</v>
      </c>
      <c r="J42" s="19">
        <f t="shared" si="13"/>
        <v>109553.50945949439</v>
      </c>
      <c r="K42" s="19">
        <f>(B42+A42)/2</f>
        <v>111168.5</v>
      </c>
      <c r="L42" s="19">
        <f t="shared" si="14"/>
        <v>107934.75472974719</v>
      </c>
      <c r="M42" s="19" t="str">
        <f>IF(K42&gt;L42,"sell","buy")</f>
        <v>sell</v>
      </c>
      <c r="N42" s="41">
        <f>N36</f>
        <v>109551</v>
      </c>
      <c r="O42" s="41">
        <f>O36</f>
        <v>111608.58378923289</v>
      </c>
      <c r="P42" s="41">
        <f>(N42/30)</f>
        <v>3651.7</v>
      </c>
      <c r="Q42" s="41">
        <f>(O42/60)</f>
        <v>1860.1430631538815</v>
      </c>
      <c r="R42" s="41">
        <f>(P42+Q42-(N42+O42)/90)</f>
        <v>3054.514354384627</v>
      </c>
      <c r="S42" s="41">
        <f t="shared" si="15"/>
        <v>1194.3712912307456</v>
      </c>
      <c r="T42" s="41">
        <f t="shared" si="16"/>
        <v>-2057.5837892328855</v>
      </c>
      <c r="U42" s="41">
        <f t="shared" si="17"/>
        <v>-1.722733796717969</v>
      </c>
      <c r="V42" s="39">
        <f>(O42-T42)</f>
        <v>113666.16757846577</v>
      </c>
      <c r="W42" s="39">
        <f t="shared" si="18"/>
        <v>111606.86105543617</v>
      </c>
      <c r="X42" s="39">
        <f>(O42+N42)/2</f>
        <v>110579.79189461644</v>
      </c>
      <c r="Y42" s="39">
        <f t="shared" si="19"/>
        <v>112636.51431695097</v>
      </c>
      <c r="Z42" s="39" t="str">
        <f>IF(X42&gt;Y42,"sell","buy")</f>
        <v>buy</v>
      </c>
    </row>
    <row r="43" spans="1:26" ht="25.8" x14ac:dyDescent="0.5">
      <c r="A43" s="10">
        <f>A36</f>
        <v>112786</v>
      </c>
      <c r="B43" s="10">
        <f>B36</f>
        <v>109551</v>
      </c>
      <c r="C43" s="10">
        <f>(A43/45)</f>
        <v>2506.3555555555554</v>
      </c>
      <c r="D43" s="10">
        <f>(B43/45)</f>
        <v>2434.4666666666667</v>
      </c>
      <c r="E43" s="10">
        <f>(C43+D43-(A43+B43)/90)</f>
        <v>2470.411111111111</v>
      </c>
      <c r="F43" s="10">
        <f t="shared" si="10"/>
        <v>35.944444444444343</v>
      </c>
      <c r="G43" s="10">
        <f t="shared" si="11"/>
        <v>3235</v>
      </c>
      <c r="H43" s="10">
        <f t="shared" si="12"/>
        <v>90.000000000000256</v>
      </c>
      <c r="I43" s="19">
        <f>(B43-H43)</f>
        <v>109461</v>
      </c>
      <c r="J43" s="19">
        <f t="shared" si="13"/>
        <v>109641</v>
      </c>
      <c r="K43" s="19">
        <f>(A43+B43)/2</f>
        <v>111168.5</v>
      </c>
      <c r="L43" s="19">
        <f t="shared" si="14"/>
        <v>109551</v>
      </c>
      <c r="M43" s="19" t="str">
        <f>IF(K42&gt;L42,"sell","buy")</f>
        <v>sell</v>
      </c>
      <c r="N43" s="41">
        <f>N36</f>
        <v>109551</v>
      </c>
      <c r="O43" s="41">
        <f>O36</f>
        <v>111608.58378923289</v>
      </c>
      <c r="P43" s="41">
        <f>(N43/45)</f>
        <v>2434.4666666666667</v>
      </c>
      <c r="Q43" s="41">
        <f>(O43/45)</f>
        <v>2480.1907508718418</v>
      </c>
      <c r="R43" s="41">
        <f>(P43+Q43-(N43+O43)/90)</f>
        <v>2457.3287087692543</v>
      </c>
      <c r="S43" s="41">
        <f t="shared" si="15"/>
        <v>-22.862042102587566</v>
      </c>
      <c r="T43" s="41">
        <f t="shared" si="16"/>
        <v>-2057.5837892328855</v>
      </c>
      <c r="U43" s="41">
        <f t="shared" si="17"/>
        <v>90.000000000000199</v>
      </c>
      <c r="V43" s="39">
        <f>(O43-U43)</f>
        <v>111518.58378923289</v>
      </c>
      <c r="W43" s="39">
        <f t="shared" si="18"/>
        <v>111698.58378923289</v>
      </c>
      <c r="X43" s="39">
        <f>(N43+O43)/2</f>
        <v>110579.79189461644</v>
      </c>
      <c r="Y43" s="39">
        <f t="shared" si="19"/>
        <v>111608.58378923289</v>
      </c>
      <c r="Z43" s="39" t="str">
        <f>IF(X42&gt;Y42,"sell","buy")</f>
        <v>buy</v>
      </c>
    </row>
    <row r="44" spans="1:26" ht="25.8" x14ac:dyDescent="0.5">
      <c r="A44" s="10">
        <f>B36</f>
        <v>109551</v>
      </c>
      <c r="B44" s="10">
        <f>A36</f>
        <v>112786</v>
      </c>
      <c r="C44" s="10">
        <f>(A44/30)</f>
        <v>3651.7</v>
      </c>
      <c r="D44" s="10">
        <f>(B44/30)</f>
        <v>3759.5333333333333</v>
      </c>
      <c r="E44" s="10">
        <f>(C44+D44-(A44+B44)/120)</f>
        <v>5558.4250000000002</v>
      </c>
      <c r="F44" s="10">
        <f t="shared" si="10"/>
        <v>1798.8916666666669</v>
      </c>
      <c r="G44" s="10">
        <f t="shared" si="11"/>
        <v>-3235</v>
      </c>
      <c r="H44" s="10">
        <f t="shared" si="12"/>
        <v>-1.798329526977259</v>
      </c>
      <c r="I44" s="19">
        <f>(B44-G44)</f>
        <v>116021</v>
      </c>
      <c r="J44" s="19">
        <f t="shared" si="13"/>
        <v>112784.20167047302</v>
      </c>
      <c r="K44" s="19">
        <f>(B44+A44)/2</f>
        <v>111168.5</v>
      </c>
      <c r="L44" s="19">
        <f t="shared" si="14"/>
        <v>114402.60083523652</v>
      </c>
      <c r="M44" s="19" t="str">
        <f>IF(K44&gt;L44,"sell","buy")</f>
        <v>buy</v>
      </c>
      <c r="N44" s="41">
        <f>O36</f>
        <v>111608.58378923289</v>
      </c>
      <c r="O44" s="41">
        <f>N36</f>
        <v>109551</v>
      </c>
      <c r="P44" s="41">
        <f>(N44/30)</f>
        <v>3720.286126307763</v>
      </c>
      <c r="Q44" s="41">
        <f>(O44/30)</f>
        <v>3651.7</v>
      </c>
      <c r="R44" s="41">
        <f>(P44+Q44-(N44+O44)/120)</f>
        <v>5528.9895947308223</v>
      </c>
      <c r="S44" s="41">
        <f t="shared" si="15"/>
        <v>1877.2895947308225</v>
      </c>
      <c r="T44" s="41">
        <f t="shared" si="16"/>
        <v>2057.5837892328855</v>
      </c>
      <c r="U44" s="41">
        <f t="shared" si="17"/>
        <v>1.0960396280936691</v>
      </c>
      <c r="V44" s="39">
        <f>(O44-T44)</f>
        <v>107493.41621076711</v>
      </c>
      <c r="W44" s="39">
        <f t="shared" si="18"/>
        <v>109552.0960396281</v>
      </c>
      <c r="X44" s="39">
        <f>(O44+N44)/2</f>
        <v>110579.79189461644</v>
      </c>
      <c r="Y44" s="39">
        <f t="shared" si="19"/>
        <v>108522.7561251976</v>
      </c>
      <c r="Z44" s="39" t="str">
        <f>IF(X44&gt;Y44,"sell","buy")</f>
        <v>sell</v>
      </c>
    </row>
    <row r="45" spans="1:26" ht="25.8" x14ac:dyDescent="0.5">
      <c r="A45" s="10">
        <f>A44</f>
        <v>109551</v>
      </c>
      <c r="B45" s="10">
        <f>B44</f>
        <v>112786</v>
      </c>
      <c r="C45" s="10">
        <f>(A45/45)</f>
        <v>2434.4666666666667</v>
      </c>
      <c r="D45" s="10">
        <f>(B45/45)</f>
        <v>2506.3555555555554</v>
      </c>
      <c r="E45" s="10">
        <f>(C45+D45-(A45+B45)/90)</f>
        <v>2470.411111111111</v>
      </c>
      <c r="F45" s="10">
        <f t="shared" si="10"/>
        <v>-35.944444444444343</v>
      </c>
      <c r="G45" s="10">
        <f t="shared" si="11"/>
        <v>-3235</v>
      </c>
      <c r="H45" s="10">
        <f t="shared" si="12"/>
        <v>90.000000000000256</v>
      </c>
      <c r="I45" s="19">
        <f>(B45-H45)</f>
        <v>112696</v>
      </c>
      <c r="J45" s="19">
        <f t="shared" si="13"/>
        <v>112876</v>
      </c>
      <c r="K45" s="19">
        <f>(A45+B45)/2</f>
        <v>111168.5</v>
      </c>
      <c r="L45" s="19">
        <f t="shared" si="14"/>
        <v>112786</v>
      </c>
      <c r="M45" s="19" t="str">
        <f>IF(K44&gt;L44,"sell","buy")</f>
        <v>buy</v>
      </c>
      <c r="N45" s="41">
        <f>N44</f>
        <v>111608.58378923289</v>
      </c>
      <c r="O45" s="41">
        <f>O44</f>
        <v>109551</v>
      </c>
      <c r="P45" s="41">
        <f>(N45/45)</f>
        <v>2480.1907508718418</v>
      </c>
      <c r="Q45" s="41">
        <f>(O45/45)</f>
        <v>2434.4666666666667</v>
      </c>
      <c r="R45" s="41">
        <f>(P45+Q45-(N45+O45)/90)</f>
        <v>2457.3287087692543</v>
      </c>
      <c r="S45" s="41">
        <f t="shared" si="15"/>
        <v>22.862042102587566</v>
      </c>
      <c r="T45" s="41">
        <f t="shared" si="16"/>
        <v>2057.5837892328855</v>
      </c>
      <c r="U45" s="41">
        <f t="shared" si="17"/>
        <v>90.000000000000199</v>
      </c>
      <c r="V45" s="39">
        <f>(O45-U45)</f>
        <v>109461</v>
      </c>
      <c r="W45" s="39">
        <f t="shared" si="18"/>
        <v>109641</v>
      </c>
      <c r="X45" s="39">
        <f>(N45+O45)/2</f>
        <v>110579.79189461644</v>
      </c>
      <c r="Y45" s="39">
        <f t="shared" si="19"/>
        <v>109551</v>
      </c>
      <c r="Z45" s="39" t="str">
        <f>IF(X44&gt;Y44,"sell","buy")</f>
        <v>sell</v>
      </c>
    </row>
    <row r="46" spans="1:26" ht="25.8" x14ac:dyDescent="0.5">
      <c r="A46" s="10">
        <f>A44</f>
        <v>109551</v>
      </c>
      <c r="B46" s="10">
        <f>B44</f>
        <v>112786</v>
      </c>
      <c r="C46" s="10">
        <f>(A46/30)</f>
        <v>3651.7</v>
      </c>
      <c r="D46" s="10">
        <f>(B46/60)</f>
        <v>1879.7666666666667</v>
      </c>
      <c r="E46" s="10">
        <f>(C46+D46-(A46+B46)/90)</f>
        <v>3061.0555555555552</v>
      </c>
      <c r="F46" s="10">
        <f t="shared" si="10"/>
        <v>1181.2888888888886</v>
      </c>
      <c r="G46" s="10">
        <f t="shared" si="11"/>
        <v>-3235</v>
      </c>
      <c r="H46" s="10">
        <f t="shared" si="12"/>
        <v>-2.7385341811204342</v>
      </c>
      <c r="I46" s="19">
        <f>(B46-G46)</f>
        <v>116021</v>
      </c>
      <c r="J46" s="19">
        <f t="shared" si="13"/>
        <v>112783.26146581888</v>
      </c>
      <c r="K46" s="19">
        <f>(B46+A46)/2</f>
        <v>111168.5</v>
      </c>
      <c r="L46" s="19">
        <f t="shared" si="14"/>
        <v>114402.13073290944</v>
      </c>
      <c r="M46" s="19" t="str">
        <f>IF(K46&gt;L46,"sell","buy")</f>
        <v>buy</v>
      </c>
      <c r="N46" s="41">
        <f>N44</f>
        <v>111608.58378923289</v>
      </c>
      <c r="O46" s="41">
        <f>O44</f>
        <v>109551</v>
      </c>
      <c r="P46" s="41">
        <f>(N46/30)</f>
        <v>3720.286126307763</v>
      </c>
      <c r="Q46" s="41">
        <f>(O46/60)</f>
        <v>1825.85</v>
      </c>
      <c r="R46" s="41">
        <f>(P46+Q46-(N46+O46)/90)</f>
        <v>3088.8074175385091</v>
      </c>
      <c r="S46" s="41">
        <f t="shared" si="15"/>
        <v>1262.9574175385092</v>
      </c>
      <c r="T46" s="41">
        <f t="shared" si="16"/>
        <v>2057.5837892328855</v>
      </c>
      <c r="U46" s="41">
        <f t="shared" si="17"/>
        <v>1.6291790686364509</v>
      </c>
      <c r="V46" s="39">
        <f>(O46-T46)</f>
        <v>107493.41621076711</v>
      </c>
      <c r="W46" s="39">
        <f t="shared" si="18"/>
        <v>109552.62917906864</v>
      </c>
      <c r="X46" s="39">
        <f>(O46+N46)/2</f>
        <v>110579.79189461644</v>
      </c>
      <c r="Y46" s="39">
        <f t="shared" si="19"/>
        <v>108523.02269491788</v>
      </c>
      <c r="Z46" s="39" t="str">
        <f>IF(X46&gt;Y46,"sell","buy")</f>
        <v>sell</v>
      </c>
    </row>
    <row r="47" spans="1:26" ht="25.8" x14ac:dyDescent="0.5">
      <c r="A47" s="10">
        <f>A44</f>
        <v>109551</v>
      </c>
      <c r="B47" s="10">
        <f>B44</f>
        <v>112786</v>
      </c>
      <c r="C47" s="10">
        <f>(A47/45)</f>
        <v>2434.4666666666667</v>
      </c>
      <c r="D47" s="10">
        <f>(B47/45)</f>
        <v>2506.3555555555554</v>
      </c>
      <c r="E47" s="10">
        <f>(C47+D47-(A47+B47)/90)</f>
        <v>2470.411111111111</v>
      </c>
      <c r="F47" s="10">
        <f t="shared" si="10"/>
        <v>-35.944444444444343</v>
      </c>
      <c r="G47" s="10">
        <f t="shared" si="11"/>
        <v>-3235</v>
      </c>
      <c r="H47" s="10">
        <f t="shared" si="12"/>
        <v>90.000000000000256</v>
      </c>
      <c r="I47" s="19">
        <f>(B47-H47)</f>
        <v>112696</v>
      </c>
      <c r="J47" s="19">
        <f t="shared" si="13"/>
        <v>112876</v>
      </c>
      <c r="K47" s="19">
        <f>(A47+B47)/2</f>
        <v>111168.5</v>
      </c>
      <c r="L47" s="19">
        <f t="shared" si="14"/>
        <v>112786</v>
      </c>
      <c r="M47" s="19" t="str">
        <f>IF(K46&gt;L46,"sell","buy")</f>
        <v>buy</v>
      </c>
      <c r="N47" s="41">
        <f>N44</f>
        <v>111608.58378923289</v>
      </c>
      <c r="O47" s="41">
        <f>O44</f>
        <v>109551</v>
      </c>
      <c r="P47" s="41">
        <f>(N47/45)</f>
        <v>2480.1907508718418</v>
      </c>
      <c r="Q47" s="41">
        <f>(O47/45)</f>
        <v>2434.4666666666667</v>
      </c>
      <c r="R47" s="41">
        <f>(P47+Q47-(N47+O47)/90)</f>
        <v>2457.3287087692543</v>
      </c>
      <c r="S47" s="41">
        <f t="shared" si="15"/>
        <v>22.862042102587566</v>
      </c>
      <c r="T47" s="41">
        <f t="shared" si="16"/>
        <v>2057.5837892328855</v>
      </c>
      <c r="U47" s="41">
        <f t="shared" si="17"/>
        <v>90.000000000000199</v>
      </c>
      <c r="V47" s="39">
        <f>(O47-U47)</f>
        <v>109461</v>
      </c>
      <c r="W47" s="39">
        <f t="shared" si="18"/>
        <v>109641</v>
      </c>
      <c r="X47" s="39">
        <f>(N47+O47)/2</f>
        <v>110579.79189461644</v>
      </c>
      <c r="Y47" s="39">
        <f t="shared" si="19"/>
        <v>109551</v>
      </c>
      <c r="Z47" s="39" t="str">
        <f>IF(X46&gt;Y46,"sell","buy")</f>
        <v>sell</v>
      </c>
    </row>
    <row r="48" spans="1:26" ht="25.8" x14ac:dyDescent="0.5">
      <c r="A48" s="10">
        <f>A44</f>
        <v>109551</v>
      </c>
      <c r="B48" s="10">
        <f>B44</f>
        <v>112786</v>
      </c>
      <c r="C48" s="10">
        <f>(A48/30)</f>
        <v>3651.7</v>
      </c>
      <c r="D48" s="10">
        <f>(B48/30)</f>
        <v>3759.5333333333333</v>
      </c>
      <c r="E48" s="10">
        <f>(C48+D48-(A48+B48)/120)</f>
        <v>5558.4250000000002</v>
      </c>
      <c r="F48" s="10">
        <f t="shared" si="10"/>
        <v>1798.8916666666669</v>
      </c>
      <c r="G48" s="10">
        <f t="shared" si="11"/>
        <v>-3235</v>
      </c>
      <c r="H48" s="10">
        <f t="shared" si="12"/>
        <v>-1.798329526977259</v>
      </c>
      <c r="I48" s="19">
        <f>(B48-G48)</f>
        <v>116021</v>
      </c>
      <c r="J48" s="19">
        <f t="shared" si="13"/>
        <v>112784.20167047302</v>
      </c>
      <c r="K48" s="19">
        <f>(B48+A48)/2</f>
        <v>111168.5</v>
      </c>
      <c r="L48" s="19">
        <f t="shared" si="14"/>
        <v>114402.60083523652</v>
      </c>
      <c r="M48" s="19" t="str">
        <f>IF(K48&gt;L48,"sell","buy")</f>
        <v>buy</v>
      </c>
      <c r="N48" s="41">
        <f>N44</f>
        <v>111608.58378923289</v>
      </c>
      <c r="O48" s="41">
        <f>O44</f>
        <v>109551</v>
      </c>
      <c r="P48" s="41">
        <f>(N48/30)</f>
        <v>3720.286126307763</v>
      </c>
      <c r="Q48" s="41">
        <f>(O48/30)</f>
        <v>3651.7</v>
      </c>
      <c r="R48" s="41">
        <f>(P48+Q48-(N48+O48)/120)</f>
        <v>5528.9895947308223</v>
      </c>
      <c r="S48" s="41">
        <f t="shared" si="15"/>
        <v>1877.2895947308225</v>
      </c>
      <c r="T48" s="41">
        <f t="shared" si="16"/>
        <v>2057.5837892328855</v>
      </c>
      <c r="U48" s="41">
        <f t="shared" si="17"/>
        <v>1.0960396280936691</v>
      </c>
      <c r="V48" s="39">
        <f>(O48-T48)</f>
        <v>107493.41621076711</v>
      </c>
      <c r="W48" s="39">
        <f t="shared" si="18"/>
        <v>109552.0960396281</v>
      </c>
      <c r="X48" s="39">
        <f>(O48+N48)/2</f>
        <v>110579.79189461644</v>
      </c>
      <c r="Y48" s="39">
        <f t="shared" si="19"/>
        <v>108522.7561251976</v>
      </c>
      <c r="Z48" s="39" t="str">
        <f>IF(X48&gt;Y48,"sell","buy")</f>
        <v>sell</v>
      </c>
    </row>
    <row r="49" spans="1:26" ht="25.8" x14ac:dyDescent="0.5">
      <c r="A49" s="10">
        <f>A44</f>
        <v>109551</v>
      </c>
      <c r="B49" s="10">
        <f>B44</f>
        <v>112786</v>
      </c>
      <c r="C49" s="10">
        <f>(A49/45)</f>
        <v>2434.4666666666667</v>
      </c>
      <c r="D49" s="10">
        <f>(B49/45)</f>
        <v>2506.3555555555554</v>
      </c>
      <c r="E49" s="10">
        <f>(C49+D49-(A49+B49)/90)</f>
        <v>2470.411111111111</v>
      </c>
      <c r="F49" s="10">
        <f t="shared" si="10"/>
        <v>-35.944444444444343</v>
      </c>
      <c r="G49" s="10">
        <f t="shared" si="11"/>
        <v>-3235</v>
      </c>
      <c r="H49" s="10">
        <f t="shared" si="12"/>
        <v>90.000000000000256</v>
      </c>
      <c r="I49" s="19">
        <f>(B49-H49)</f>
        <v>112696</v>
      </c>
      <c r="J49" s="19">
        <f t="shared" si="13"/>
        <v>112876</v>
      </c>
      <c r="K49" s="19">
        <f>(A49+B49)/2</f>
        <v>111168.5</v>
      </c>
      <c r="L49" s="19">
        <f t="shared" si="14"/>
        <v>112786</v>
      </c>
      <c r="M49" s="19" t="str">
        <f>IF(K48&gt;L48,"sell","buy")</f>
        <v>buy</v>
      </c>
      <c r="N49" s="41">
        <f>N44</f>
        <v>111608.58378923289</v>
      </c>
      <c r="O49" s="41">
        <f>O44</f>
        <v>109551</v>
      </c>
      <c r="P49" s="41">
        <f>(N49/45)</f>
        <v>2480.1907508718418</v>
      </c>
      <c r="Q49" s="41">
        <f>(O49/45)</f>
        <v>2434.4666666666667</v>
      </c>
      <c r="R49" s="41">
        <f>(P49+Q49-(N49+O49)/90)</f>
        <v>2457.3287087692543</v>
      </c>
      <c r="S49" s="41">
        <f t="shared" si="15"/>
        <v>22.862042102587566</v>
      </c>
      <c r="T49" s="41">
        <f t="shared" si="16"/>
        <v>2057.5837892328855</v>
      </c>
      <c r="U49" s="41">
        <f t="shared" si="17"/>
        <v>90.000000000000199</v>
      </c>
      <c r="V49" s="39">
        <f>(O49-U49)</f>
        <v>109461</v>
      </c>
      <c r="W49" s="39">
        <f t="shared" si="18"/>
        <v>109641</v>
      </c>
      <c r="X49" s="39">
        <f>(N49+O49)/2</f>
        <v>110579.79189461644</v>
      </c>
      <c r="Y49" s="39">
        <f t="shared" si="19"/>
        <v>109551</v>
      </c>
      <c r="Z49" s="39" t="str">
        <f>IF(X48&gt;Y48,"sell","buy")</f>
        <v>sell</v>
      </c>
    </row>
    <row r="50" spans="1:26" ht="25.8" x14ac:dyDescent="0.5">
      <c r="A50" s="10">
        <f>A44</f>
        <v>109551</v>
      </c>
      <c r="B50" s="10">
        <f>B44</f>
        <v>112786</v>
      </c>
      <c r="C50" s="10">
        <f>(A50/30)</f>
        <v>3651.7</v>
      </c>
      <c r="D50" s="10">
        <f>(B50/60)</f>
        <v>1879.7666666666667</v>
      </c>
      <c r="E50" s="10">
        <f>(C50+D50-(A50+B50)/90)</f>
        <v>3061.0555555555552</v>
      </c>
      <c r="F50" s="10">
        <f t="shared" si="10"/>
        <v>1181.2888888888886</v>
      </c>
      <c r="G50" s="10">
        <f t="shared" si="11"/>
        <v>-3235</v>
      </c>
      <c r="H50" s="10">
        <f t="shared" si="12"/>
        <v>-2.7385341811204342</v>
      </c>
      <c r="I50" s="19">
        <f>(B50-G50)</f>
        <v>116021</v>
      </c>
      <c r="J50" s="19">
        <f t="shared" si="13"/>
        <v>112783.26146581888</v>
      </c>
      <c r="K50" s="19">
        <f>(B50+A50)/2</f>
        <v>111168.5</v>
      </c>
      <c r="L50" s="19">
        <f t="shared" si="14"/>
        <v>114402.13073290944</v>
      </c>
      <c r="M50" s="19" t="str">
        <f>IF(K50&gt;L50,"sell","buy")</f>
        <v>buy</v>
      </c>
      <c r="N50" s="41">
        <f>N44</f>
        <v>111608.58378923289</v>
      </c>
      <c r="O50" s="41">
        <f>O44</f>
        <v>109551</v>
      </c>
      <c r="P50" s="41">
        <f>(N50/30)</f>
        <v>3720.286126307763</v>
      </c>
      <c r="Q50" s="41">
        <f>(O50/60)</f>
        <v>1825.85</v>
      </c>
      <c r="R50" s="41">
        <f>(P50+Q50-(N50+O50)/90)</f>
        <v>3088.8074175385091</v>
      </c>
      <c r="S50" s="41">
        <f t="shared" si="15"/>
        <v>1262.9574175385092</v>
      </c>
      <c r="T50" s="41">
        <f t="shared" si="16"/>
        <v>2057.5837892328855</v>
      </c>
      <c r="U50" s="41">
        <f t="shared" si="17"/>
        <v>1.6291790686364509</v>
      </c>
      <c r="V50" s="39">
        <f>(O50-T50)</f>
        <v>107493.41621076711</v>
      </c>
      <c r="W50" s="39">
        <f t="shared" si="18"/>
        <v>109552.62917906864</v>
      </c>
      <c r="X50" s="39">
        <f>(O50+N50)/2</f>
        <v>110579.79189461644</v>
      </c>
      <c r="Y50" s="39">
        <f t="shared" si="19"/>
        <v>108523.02269491788</v>
      </c>
      <c r="Z50" s="39" t="str">
        <f>IF(X50&gt;Y50,"sell","buy")</f>
        <v>sell</v>
      </c>
    </row>
    <row r="51" spans="1:26" ht="25.8" x14ac:dyDescent="0.5">
      <c r="A51" s="10">
        <f>A44</f>
        <v>109551</v>
      </c>
      <c r="B51" s="10">
        <f>B44</f>
        <v>112786</v>
      </c>
      <c r="C51" s="10">
        <f>(A51/45)</f>
        <v>2434.4666666666667</v>
      </c>
      <c r="D51" s="10">
        <f>(B51/45)</f>
        <v>2506.3555555555554</v>
      </c>
      <c r="E51" s="10">
        <f>(C51+D51-(A51+B51)/90)</f>
        <v>2470.411111111111</v>
      </c>
      <c r="F51" s="10">
        <f t="shared" si="10"/>
        <v>-35.944444444444343</v>
      </c>
      <c r="G51" s="10">
        <f t="shared" si="11"/>
        <v>-3235</v>
      </c>
      <c r="H51" s="10">
        <f t="shared" si="12"/>
        <v>90.000000000000256</v>
      </c>
      <c r="I51" s="19">
        <f>(B51-H51)</f>
        <v>112696</v>
      </c>
      <c r="J51" s="19">
        <f t="shared" si="13"/>
        <v>112876</v>
      </c>
      <c r="K51" s="19">
        <f>(A51+B51)/2</f>
        <v>111168.5</v>
      </c>
      <c r="L51" s="19">
        <f t="shared" si="14"/>
        <v>112786</v>
      </c>
      <c r="M51" s="19" t="str">
        <f>IF(K50&gt;L50,"sell","buy")</f>
        <v>buy</v>
      </c>
      <c r="N51" s="41">
        <f>N44</f>
        <v>111608.58378923289</v>
      </c>
      <c r="O51" s="41">
        <f>O44</f>
        <v>109551</v>
      </c>
      <c r="P51" s="41">
        <f>(N51/45)</f>
        <v>2480.1907508718418</v>
      </c>
      <c r="Q51" s="41">
        <f>(O51/45)</f>
        <v>2434.4666666666667</v>
      </c>
      <c r="R51" s="41">
        <f>(P51+Q51-(N51+O51)/90)</f>
        <v>2457.3287087692543</v>
      </c>
      <c r="S51" s="41">
        <f t="shared" si="15"/>
        <v>22.862042102587566</v>
      </c>
      <c r="T51" s="41">
        <f t="shared" si="16"/>
        <v>2057.5837892328855</v>
      </c>
      <c r="U51" s="41">
        <f t="shared" si="17"/>
        <v>90.000000000000199</v>
      </c>
      <c r="V51" s="39">
        <f>(O51-U51)</f>
        <v>109461</v>
      </c>
      <c r="W51" s="39">
        <f t="shared" si="18"/>
        <v>109641</v>
      </c>
      <c r="X51" s="39">
        <f>(N51+O51)/2</f>
        <v>110579.79189461644</v>
      </c>
      <c r="Y51" s="39">
        <f t="shared" si="19"/>
        <v>109551</v>
      </c>
      <c r="Z51" s="39" t="str">
        <f>IF(X50&gt;Y50,"sell","buy")</f>
        <v>sell</v>
      </c>
    </row>
    <row r="52" spans="1:26" ht="25.8" x14ac:dyDescent="0.5">
      <c r="A52" s="12">
        <v>110833</v>
      </c>
      <c r="B52" s="12">
        <v>110038</v>
      </c>
      <c r="C52" s="12">
        <v>114770</v>
      </c>
      <c r="D52" s="12">
        <v>113818</v>
      </c>
      <c r="E52" s="10">
        <f>(A52-C52)</f>
        <v>-3937</v>
      </c>
      <c r="F52" s="10">
        <f>(A52-B52)</f>
        <v>795</v>
      </c>
      <c r="G52" s="10">
        <f>(A52-D52)</f>
        <v>-2985</v>
      </c>
      <c r="H52" s="13"/>
      <c r="I52" s="14"/>
      <c r="J52" s="14"/>
      <c r="K52" s="14"/>
      <c r="L52" s="14"/>
      <c r="M52" s="14"/>
      <c r="N52" s="44">
        <v>116989</v>
      </c>
      <c r="O52" s="44">
        <v>122391</v>
      </c>
      <c r="P52" s="44">
        <v>130727</v>
      </c>
      <c r="Q52" s="44">
        <v>123230</v>
      </c>
      <c r="R52" s="41">
        <f>(N52-P52)</f>
        <v>-13738</v>
      </c>
      <c r="S52" s="41">
        <f>(N52-O52)</f>
        <v>-5402</v>
      </c>
      <c r="T52" s="41">
        <f>(N52-Q52)</f>
        <v>-6241</v>
      </c>
      <c r="U52" s="45"/>
      <c r="V52" s="46"/>
      <c r="W52" s="46"/>
      <c r="X52" s="46"/>
      <c r="Y52" s="46"/>
      <c r="Z52" s="46"/>
    </row>
    <row r="53" spans="1:26" ht="25.8" x14ac:dyDescent="0.5">
      <c r="A53" s="10">
        <f>(E52/F52)</f>
        <v>-4.9522012578616348</v>
      </c>
      <c r="B53" s="15">
        <f>ROUNDDOWN(A53,1)</f>
        <v>-4.9000000000000004</v>
      </c>
      <c r="C53" s="16">
        <f>(B53-B55)</f>
        <v>-1.2000000000000002</v>
      </c>
      <c r="D53" s="17" t="str">
        <f>IF(C53&gt;C54,"C","R")</f>
        <v>R</v>
      </c>
      <c r="E53" s="10"/>
      <c r="F53" s="10"/>
      <c r="G53" s="10"/>
      <c r="H53" s="14"/>
      <c r="I53" s="14"/>
      <c r="J53" s="14"/>
      <c r="K53" s="14"/>
      <c r="L53" s="14"/>
      <c r="M53" s="14"/>
      <c r="N53" s="41">
        <f>(R52/S52)</f>
        <v>2.5431321732691594</v>
      </c>
      <c r="O53" s="47">
        <f>ROUNDDOWN(N53,1)</f>
        <v>2.5</v>
      </c>
      <c r="P53" s="48">
        <f>(O53-O55)</f>
        <v>1.4</v>
      </c>
      <c r="Q53" s="49" t="str">
        <f>IF(P53&gt;P54,"C","R")</f>
        <v>C</v>
      </c>
      <c r="R53" s="41"/>
      <c r="S53" s="41"/>
      <c r="T53" s="41"/>
      <c r="U53" s="46"/>
      <c r="V53" s="46"/>
      <c r="W53" s="46"/>
      <c r="X53" s="46"/>
      <c r="Y53" s="46"/>
      <c r="Z53" s="46"/>
    </row>
    <row r="54" spans="1:26" ht="25.8" x14ac:dyDescent="0.5">
      <c r="A54" s="10">
        <f>E52/G52</f>
        <v>1.31892797319933</v>
      </c>
      <c r="B54" s="10">
        <f>ROUNDDOWN(A54,1)</f>
        <v>1.3</v>
      </c>
      <c r="C54" s="9">
        <f>(B54-1)</f>
        <v>0.30000000000000004</v>
      </c>
      <c r="D54" s="10"/>
      <c r="E54" s="10"/>
      <c r="F54" s="10"/>
      <c r="G54" s="10"/>
      <c r="H54" s="14"/>
      <c r="I54" s="14"/>
      <c r="J54" s="14"/>
      <c r="K54" s="14"/>
      <c r="L54" s="14"/>
      <c r="M54" s="14"/>
      <c r="N54" s="41">
        <f>R52/T52</f>
        <v>2.2012497997115847</v>
      </c>
      <c r="O54" s="41">
        <f>ROUNDDOWN(N54,1)</f>
        <v>2.2000000000000002</v>
      </c>
      <c r="P54" s="40">
        <f>(O54-1)</f>
        <v>1.2000000000000002</v>
      </c>
      <c r="Q54" s="41"/>
      <c r="R54" s="41"/>
      <c r="S54" s="41"/>
      <c r="T54" s="41"/>
      <c r="U54" s="46"/>
      <c r="V54" s="46"/>
      <c r="W54" s="46"/>
      <c r="X54" s="46"/>
      <c r="Y54" s="46"/>
      <c r="Z54" s="46"/>
    </row>
    <row r="55" spans="1:26" ht="25.8" x14ac:dyDescent="0.5">
      <c r="A55" s="10">
        <f>(G52/F52)</f>
        <v>-3.7547169811320753</v>
      </c>
      <c r="B55" s="10">
        <f>ROUNDDOWN(A55,1)</f>
        <v>-3.7</v>
      </c>
      <c r="C55" s="9"/>
      <c r="D55" s="10"/>
      <c r="E55" s="10"/>
      <c r="F55" s="10"/>
      <c r="G55" s="10"/>
      <c r="H55" s="14"/>
      <c r="I55" s="14"/>
      <c r="J55" s="14"/>
      <c r="K55" s="14"/>
      <c r="L55" s="14"/>
      <c r="M55" s="14"/>
      <c r="N55" s="41">
        <f>(T52/S52)</f>
        <v>1.1553128470936691</v>
      </c>
      <c r="O55" s="41">
        <f>ROUNDDOWN(N55,1)</f>
        <v>1.1000000000000001</v>
      </c>
      <c r="P55" s="40"/>
      <c r="Q55" s="41"/>
      <c r="R55" s="41"/>
      <c r="S55" s="41"/>
      <c r="T55" s="41"/>
      <c r="U55" s="46"/>
      <c r="V55" s="46"/>
      <c r="W55" s="46"/>
      <c r="X55" s="46"/>
      <c r="Y55" s="46"/>
      <c r="Z55" s="46"/>
    </row>
    <row r="56" spans="1:26" ht="25.8" x14ac:dyDescent="0.5">
      <c r="A56" s="12" t="s">
        <v>10</v>
      </c>
      <c r="B56" s="1" t="s">
        <v>7</v>
      </c>
      <c r="C56" s="12" t="s">
        <v>8</v>
      </c>
      <c r="D56" s="12" t="s">
        <v>9</v>
      </c>
      <c r="E56" s="10"/>
      <c r="F56" s="10"/>
      <c r="G56" s="10"/>
      <c r="H56" s="14"/>
      <c r="I56" s="14"/>
      <c r="J56" s="14"/>
      <c r="K56" s="14"/>
      <c r="L56" s="14"/>
      <c r="M56" s="14"/>
      <c r="N56" s="44" t="s">
        <v>10</v>
      </c>
      <c r="O56" s="44" t="s">
        <v>7</v>
      </c>
      <c r="P56" s="44" t="s">
        <v>8</v>
      </c>
      <c r="Q56" s="44" t="s">
        <v>9</v>
      </c>
      <c r="R56" s="41"/>
      <c r="S56" s="41"/>
      <c r="T56" s="41"/>
      <c r="U56" s="46"/>
      <c r="V56" s="46"/>
      <c r="W56" s="46"/>
      <c r="X56" s="46"/>
      <c r="Y56" s="46"/>
      <c r="Z56" s="46"/>
    </row>
    <row r="57" spans="1:26" ht="25.8" x14ac:dyDescent="0.5">
      <c r="A57" s="18" t="s">
        <v>11</v>
      </c>
      <c r="N57" s="36" t="s">
        <v>11</v>
      </c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 spans="1:26" ht="25.8" x14ac:dyDescent="0.5">
      <c r="A58" s="12">
        <v>116989</v>
      </c>
      <c r="B58" s="12">
        <v>122391</v>
      </c>
      <c r="C58" s="12">
        <v>130727</v>
      </c>
      <c r="D58" s="12">
        <v>120143</v>
      </c>
      <c r="E58" s="10">
        <f>(C58-A58)</f>
        <v>13738</v>
      </c>
      <c r="F58" s="10">
        <f>(B58-A58)</f>
        <v>5402</v>
      </c>
      <c r="G58" s="10">
        <f>(D58-A58)</f>
        <v>3154</v>
      </c>
      <c r="N58" s="44">
        <v>116989</v>
      </c>
      <c r="O58" s="44">
        <v>122391</v>
      </c>
      <c r="P58" s="44">
        <v>130727</v>
      </c>
      <c r="Q58" s="44">
        <v>120143</v>
      </c>
      <c r="R58" s="41">
        <f>(P58-N58)</f>
        <v>13738</v>
      </c>
      <c r="S58" s="41">
        <f>(O58-N58)</f>
        <v>5402</v>
      </c>
      <c r="T58" s="41">
        <f>(Q58-N58)</f>
        <v>3154</v>
      </c>
      <c r="U58" s="46"/>
      <c r="V58" s="46"/>
      <c r="W58" s="46"/>
      <c r="X58" s="46"/>
      <c r="Y58" s="46"/>
      <c r="Z58" s="46"/>
    </row>
    <row r="59" spans="1:26" ht="25.8" x14ac:dyDescent="0.5">
      <c r="A59" s="10">
        <f>(F58/E58)</f>
        <v>0.39321589751055469</v>
      </c>
      <c r="B59" s="15">
        <f>ROUNDDOWN(A59,1)</f>
        <v>0.3</v>
      </c>
      <c r="C59" s="16">
        <f>(B59-B61)</f>
        <v>-1.4</v>
      </c>
      <c r="D59" s="17" t="str">
        <f>IF(C59&gt;C60,"C","R")</f>
        <v>R</v>
      </c>
      <c r="E59" s="10"/>
      <c r="F59" s="10"/>
      <c r="G59" s="10"/>
      <c r="N59" s="41">
        <f>(S58/R58)</f>
        <v>0.39321589751055469</v>
      </c>
      <c r="O59" s="47">
        <f>ROUNDDOWN(N59,1)</f>
        <v>0.3</v>
      </c>
      <c r="P59" s="48">
        <f>(O59-O61)</f>
        <v>-1.4</v>
      </c>
      <c r="Q59" s="49" t="str">
        <f>IF(P59&gt;P60,"C","R")</f>
        <v>R</v>
      </c>
      <c r="R59" s="41"/>
      <c r="S59" s="41"/>
      <c r="T59" s="41"/>
      <c r="U59" s="46"/>
      <c r="V59" s="46"/>
      <c r="W59" s="46"/>
      <c r="X59" s="46"/>
      <c r="Y59" s="46"/>
      <c r="Z59" s="46"/>
    </row>
    <row r="60" spans="1:26" ht="25.8" x14ac:dyDescent="0.5">
      <c r="A60" s="10">
        <f>G58/E58</f>
        <v>0.22958218081234533</v>
      </c>
      <c r="B60" s="10">
        <f>ROUNDDOWN(A60,1)</f>
        <v>0.2</v>
      </c>
      <c r="C60" s="9">
        <f>(B60-1)</f>
        <v>-0.8</v>
      </c>
      <c r="D60" s="10"/>
      <c r="E60" s="10"/>
      <c r="F60" s="10"/>
      <c r="G60" s="10"/>
      <c r="N60" s="41">
        <f>T58/R58</f>
        <v>0.22958218081234533</v>
      </c>
      <c r="O60" s="41">
        <f>ROUNDDOWN(N60,1)</f>
        <v>0.2</v>
      </c>
      <c r="P60" s="40">
        <f>(O60-1)</f>
        <v>-0.8</v>
      </c>
      <c r="Q60" s="41"/>
      <c r="R60" s="41"/>
      <c r="S60" s="41"/>
      <c r="T60" s="41"/>
      <c r="U60" s="46"/>
      <c r="V60" s="46"/>
      <c r="W60" s="46"/>
      <c r="X60" s="46"/>
      <c r="Y60" s="46"/>
      <c r="Z60" s="46"/>
    </row>
    <row r="61" spans="1:26" ht="25.8" x14ac:dyDescent="0.5">
      <c r="A61" s="10">
        <f>(F58/G58)</f>
        <v>1.7127457197209892</v>
      </c>
      <c r="B61" s="10">
        <f>ROUNDDOWN(A61,1)</f>
        <v>1.7</v>
      </c>
      <c r="C61" s="9"/>
      <c r="D61" s="10"/>
      <c r="E61" s="10"/>
      <c r="F61" s="10"/>
      <c r="G61" s="10"/>
      <c r="N61" s="41">
        <f>(S58/T58)</f>
        <v>1.7127457197209892</v>
      </c>
      <c r="O61" s="41">
        <f>ROUNDDOWN(N61,1)</f>
        <v>1.7</v>
      </c>
      <c r="P61" s="40"/>
      <c r="Q61" s="41"/>
      <c r="R61" s="41"/>
      <c r="S61" s="41"/>
      <c r="T61" s="41"/>
      <c r="U61" s="46"/>
      <c r="V61" s="46"/>
      <c r="W61" s="46"/>
      <c r="X61" s="46"/>
      <c r="Y61" s="46"/>
      <c r="Z61" s="46"/>
    </row>
    <row r="62" spans="1:26" ht="25.8" x14ac:dyDescent="0.5">
      <c r="A62" s="12" t="s">
        <v>10</v>
      </c>
      <c r="B62" s="1" t="s">
        <v>7</v>
      </c>
      <c r="C62" s="12" t="s">
        <v>8</v>
      </c>
      <c r="D62" s="12" t="s">
        <v>9</v>
      </c>
      <c r="E62" s="10"/>
      <c r="F62" s="10"/>
      <c r="G62" s="10"/>
      <c r="N62" s="44" t="s">
        <v>10</v>
      </c>
      <c r="O62" s="44" t="s">
        <v>7</v>
      </c>
      <c r="P62" s="44" t="s">
        <v>8</v>
      </c>
      <c r="Q62" s="44" t="s">
        <v>9</v>
      </c>
      <c r="R62" s="41"/>
      <c r="S62" s="41"/>
      <c r="T62" s="41"/>
      <c r="U62" s="46"/>
      <c r="V62" s="46"/>
      <c r="W62" s="46"/>
      <c r="X62" s="46"/>
      <c r="Y62" s="46"/>
      <c r="Z62" s="46"/>
    </row>
  </sheetData>
  <protectedRanges>
    <protectedRange sqref="A5:B5" name="Range3"/>
    <protectedRange sqref="H22:M22" name="Range2"/>
    <protectedRange sqref="A27:D27" name="Range1"/>
  </protectedRange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</dc:creator>
  <cp:lastModifiedBy>Ibrahim</cp:lastModifiedBy>
  <dcterms:created xsi:type="dcterms:W3CDTF">2015-03-11T08:23:48Z</dcterms:created>
  <dcterms:modified xsi:type="dcterms:W3CDTF">2015-06-30T00:34:22Z</dcterms:modified>
</cp:coreProperties>
</file>