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45" windowWidth="13635" windowHeight="76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3" i="1" l="1"/>
  <c r="I11" i="1" l="1"/>
  <c r="I12" i="1" s="1"/>
  <c r="J11" i="1"/>
  <c r="J12" i="1" s="1"/>
  <c r="C19" i="1" l="1"/>
  <c r="B19" i="1"/>
  <c r="A19" i="1"/>
  <c r="I19" i="1" l="1"/>
  <c r="K19" i="1" s="1"/>
  <c r="M19" i="1" s="1"/>
  <c r="O19" i="1" s="1"/>
  <c r="J19" i="1"/>
  <c r="L19" i="1" s="1"/>
  <c r="N19" i="1" s="1"/>
  <c r="P19" i="1" s="1"/>
  <c r="D19" i="1"/>
  <c r="E19" i="1"/>
  <c r="F19" i="1"/>
  <c r="C15" i="1"/>
  <c r="B15" i="1"/>
  <c r="A15" i="1"/>
  <c r="Q19" i="1" l="1"/>
  <c r="B20" i="1" s="1"/>
  <c r="C20" i="1" s="1"/>
  <c r="D20" i="1" s="1"/>
  <c r="J20" i="1"/>
  <c r="G19" i="1" s="1"/>
  <c r="H19" i="1" s="1"/>
  <c r="K20" i="1"/>
  <c r="F20" i="1"/>
  <c r="L20" i="1"/>
  <c r="I20" i="1"/>
  <c r="E15" i="1"/>
  <c r="I15" i="1"/>
  <c r="K15" i="1" s="1"/>
  <c r="M15" i="1" s="1"/>
  <c r="O15" i="1" s="1"/>
  <c r="F15" i="1"/>
  <c r="J15" i="1"/>
  <c r="L15" i="1" s="1"/>
  <c r="N15" i="1" s="1"/>
  <c r="P15" i="1" s="1"/>
  <c r="D15" i="1"/>
  <c r="C1" i="1"/>
  <c r="B1" i="1"/>
  <c r="A1" i="1"/>
  <c r="R19" i="1" l="1"/>
  <c r="S19" i="1" s="1"/>
  <c r="G20" i="1"/>
  <c r="A20" i="1"/>
  <c r="J16" i="1"/>
  <c r="G15" i="1" s="1"/>
  <c r="H15" i="1" s="1"/>
  <c r="A16" i="1" s="1"/>
  <c r="Q15" i="1"/>
  <c r="R15" i="1" s="1"/>
  <c r="S15" i="1" s="1"/>
  <c r="F16" i="1"/>
  <c r="L16" i="1"/>
  <c r="K16" i="1"/>
  <c r="B16" i="1"/>
  <c r="C16" i="1" s="1"/>
  <c r="D16" i="1" s="1"/>
  <c r="I16" i="1"/>
  <c r="I1" i="1"/>
  <c r="K1" i="1" s="1"/>
  <c r="M1" i="1" s="1"/>
  <c r="O1" i="1" s="1"/>
  <c r="F1" i="1"/>
  <c r="J1" i="1"/>
  <c r="L1" i="1" s="1"/>
  <c r="N1" i="1" s="1"/>
  <c r="P1" i="1" s="1"/>
  <c r="D1" i="1"/>
  <c r="E1" i="1"/>
  <c r="G21" i="1" l="1"/>
  <c r="F21" i="1"/>
  <c r="T19" i="1"/>
  <c r="T20" i="1" s="1"/>
  <c r="Q1" i="1"/>
  <c r="B2" i="1" s="1"/>
  <c r="C2" i="1" s="1"/>
  <c r="D2" i="1" s="1"/>
  <c r="G16" i="1"/>
  <c r="I2" i="1"/>
  <c r="F2" i="1"/>
  <c r="L2" i="1"/>
  <c r="K2" i="1"/>
  <c r="J2" i="1"/>
  <c r="G1" i="1" s="1"/>
  <c r="H1" i="1" s="1"/>
  <c r="H20" i="1" l="1"/>
  <c r="E21" i="1" s="1"/>
  <c r="H21" i="1" s="1"/>
  <c r="R1" i="1"/>
  <c r="S1" i="1" s="1"/>
  <c r="T15" i="1"/>
  <c r="T16" i="1" s="1"/>
  <c r="F17" i="1"/>
  <c r="G17" i="1"/>
  <c r="A2" i="1"/>
  <c r="G2" i="1"/>
  <c r="J22" i="1" l="1"/>
  <c r="I22" i="1"/>
  <c r="E22" i="1"/>
  <c r="C22" i="1" s="1"/>
  <c r="J21" i="1"/>
  <c r="K21" i="1"/>
  <c r="L22" i="1"/>
  <c r="H16" i="1"/>
  <c r="H11" i="1" s="1"/>
  <c r="H12" i="1" s="1"/>
  <c r="T1" i="1"/>
  <c r="T2" i="1" s="1"/>
  <c r="F3" i="1"/>
  <c r="G3" i="1"/>
  <c r="A22" i="1" l="1"/>
  <c r="F22" i="1" s="1"/>
  <c r="I21" i="1" s="1"/>
  <c r="K22" i="1" s="1"/>
  <c r="H22" i="1" s="1"/>
  <c r="G22" i="1" s="1"/>
  <c r="E17" i="1"/>
  <c r="H17" i="1" s="1"/>
  <c r="I18" i="1" s="1"/>
  <c r="E12" i="1"/>
  <c r="F12" i="1" s="1"/>
  <c r="D11" i="1" s="1"/>
  <c r="J10" i="1" s="1"/>
  <c r="J18" i="1"/>
  <c r="H2" i="1"/>
  <c r="K17" i="1" l="1"/>
  <c r="J17" i="1"/>
  <c r="D12" i="1"/>
  <c r="E18" i="1"/>
  <c r="C18" i="1" s="1"/>
  <c r="G12" i="1"/>
  <c r="G11" i="1" s="1"/>
  <c r="C12" i="1" s="1"/>
  <c r="K10" i="1"/>
  <c r="L18" i="1"/>
  <c r="J4" i="1"/>
  <c r="E3" i="1"/>
  <c r="H3" i="1" s="1"/>
  <c r="J3" i="1" s="1"/>
  <c r="A18" i="1" l="1"/>
  <c r="F18" i="1" s="1"/>
  <c r="I17" i="1" s="1"/>
  <c r="K18" i="1" s="1"/>
  <c r="H18" i="1" s="1"/>
  <c r="G18" i="1" s="1"/>
  <c r="C11" i="1"/>
  <c r="F10" i="1" s="1"/>
  <c r="H10" i="1"/>
  <c r="K3" i="1"/>
  <c r="A4" i="1" s="1"/>
  <c r="L4" i="1"/>
  <c r="I4" i="1"/>
  <c r="E4" i="1"/>
  <c r="C4" i="1" s="1"/>
  <c r="F4" i="1" l="1"/>
  <c r="I3" i="1" s="1"/>
  <c r="K4" i="1" s="1"/>
  <c r="C6" i="1"/>
  <c r="B6" i="1"/>
  <c r="A6" i="1"/>
  <c r="H4" i="1" l="1"/>
  <c r="G4" i="1" s="1"/>
  <c r="I6" i="1"/>
  <c r="K6" i="1" s="1"/>
  <c r="M6" i="1" s="1"/>
  <c r="O6" i="1" s="1"/>
  <c r="D6" i="1"/>
  <c r="E6" i="1"/>
  <c r="F6" i="1"/>
  <c r="J6" i="1"/>
  <c r="L6" i="1" s="1"/>
  <c r="N6" i="1" s="1"/>
  <c r="P6" i="1" s="1"/>
  <c r="Q6" i="1" l="1"/>
  <c r="R6" i="1" s="1"/>
  <c r="S6" i="1" s="1"/>
  <c r="I7" i="1"/>
  <c r="L7" i="1"/>
  <c r="K7" i="1"/>
  <c r="F7" i="1"/>
  <c r="J7" i="1"/>
  <c r="G6" i="1" s="1"/>
  <c r="H6" i="1" s="1"/>
  <c r="B7" i="1" l="1"/>
  <c r="C7" i="1" s="1"/>
  <c r="D7" i="1" s="1"/>
  <c r="A7" i="1"/>
  <c r="G7" i="1" l="1"/>
  <c r="F8" i="1" l="1"/>
  <c r="T6" i="1"/>
  <c r="T7" i="1" s="1"/>
  <c r="G8" i="1"/>
  <c r="H7" i="1" l="1"/>
  <c r="E11" i="1" l="1"/>
  <c r="F11" i="1" s="1"/>
  <c r="B11" i="1" s="1"/>
  <c r="B10" i="1" s="1"/>
  <c r="J9" i="1"/>
  <c r="E8" i="1"/>
  <c r="H8" i="1" s="1"/>
  <c r="E9" i="1" s="1"/>
  <c r="C9" i="1" s="1"/>
  <c r="B12" i="1" l="1"/>
  <c r="I9" i="1"/>
  <c r="J8" i="1"/>
  <c r="K8" i="1"/>
  <c r="L9" i="1"/>
  <c r="A9" i="1" l="1"/>
  <c r="F9" i="1" s="1"/>
  <c r="I8" i="1" s="1"/>
  <c r="K9" i="1" s="1"/>
  <c r="H9" i="1" l="1"/>
  <c r="G9" i="1" s="1"/>
</calcChain>
</file>

<file path=xl/sharedStrings.xml><?xml version="1.0" encoding="utf-8"?>
<sst xmlns="http://schemas.openxmlformats.org/spreadsheetml/2006/main" count="12" uniqueCount="10">
  <si>
    <t>TARGET</t>
  </si>
  <si>
    <t>USDJPY</t>
  </si>
  <si>
    <t>MONTHLY</t>
  </si>
  <si>
    <t xml:space="preserve">WEEKLY </t>
  </si>
  <si>
    <t>DAILLY</t>
  </si>
  <si>
    <t>WEEKLY</t>
  </si>
  <si>
    <t xml:space="preserve">HIGH </t>
  </si>
  <si>
    <t>LOW</t>
  </si>
  <si>
    <t>4hours</t>
  </si>
  <si>
    <t>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</si>
</sst>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"/>
    <numFmt numFmtId="165" formatCode="0.000"/>
    <numFmt numFmtId="166" formatCode="0.0000"/>
    <numFmt numFmtId="167" formatCode="0.000000"/>
  </numFmts>
  <fonts count="27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b/>
      <i/>
      <sz val="18"/>
      <color theme="5" tint="0.39997558519241921"/>
      <name val="Calibri"/>
      <family val="2"/>
      <scheme val="minor"/>
    </font>
    <font>
      <sz val="20"/>
      <color theme="5" tint="0.39997558519241921"/>
      <name val="Calibri"/>
      <family val="2"/>
      <scheme val="minor"/>
    </font>
    <font>
      <b/>
      <i/>
      <sz val="16"/>
      <color theme="5" tint="0.39997558519241921"/>
      <name val="Calibri"/>
      <family val="2"/>
      <scheme val="minor"/>
    </font>
    <font>
      <sz val="11"/>
      <name val="Calibri"/>
      <family val="2"/>
      <scheme val="minor"/>
    </font>
    <font>
      <b/>
      <i/>
      <sz val="18"/>
      <name val="Calibri"/>
      <family val="2"/>
      <scheme val="minor"/>
    </font>
    <font>
      <i/>
      <sz val="11"/>
      <color theme="5" tint="0.39997558519241921"/>
      <name val="Calibri"/>
      <family val="2"/>
      <scheme val="minor"/>
    </font>
    <font>
      <sz val="18"/>
      <color theme="5" tint="0.39997558519241921"/>
      <name val="Calibri"/>
      <family val="2"/>
      <scheme val="minor"/>
    </font>
    <font>
      <b/>
      <i/>
      <sz val="16"/>
      <name val="Calibri"/>
      <family val="2"/>
      <scheme val="minor"/>
    </font>
    <font>
      <sz val="14"/>
      <name val="Calibri"/>
      <family val="2"/>
      <scheme val="minor"/>
    </font>
    <font>
      <b/>
      <sz val="18"/>
      <color theme="5" tint="0.39997558519241921"/>
      <name val="Calibri"/>
      <family val="2"/>
      <scheme val="minor"/>
    </font>
    <font>
      <sz val="24"/>
      <color theme="5" tint="0.39997558519241921"/>
      <name val="Calibri"/>
      <family val="2"/>
      <scheme val="minor"/>
    </font>
    <font>
      <sz val="14"/>
      <color theme="5" tint="0.39997558519241921"/>
      <name val="Calibri"/>
      <family val="2"/>
      <scheme val="minor"/>
    </font>
    <font>
      <sz val="24"/>
      <name val="Calibri"/>
      <family val="2"/>
      <scheme val="minor"/>
    </font>
    <font>
      <b/>
      <sz val="24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sz val="14"/>
      <color rgb="FF00B050"/>
      <name val="Calibri"/>
      <family val="2"/>
      <scheme val="minor"/>
    </font>
    <font>
      <sz val="16"/>
      <color rgb="FF00B050"/>
      <name val="Calibri"/>
      <family val="2"/>
      <scheme val="minor"/>
    </font>
    <font>
      <sz val="18"/>
      <color rgb="FF00B05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1" fillId="2" borderId="0" xfId="0" applyNumberFormat="1" applyFont="1" applyFill="1"/>
    <xf numFmtId="0" fontId="2" fillId="2" borderId="0" xfId="0" applyFont="1" applyFill="1"/>
    <xf numFmtId="165" fontId="2" fillId="2" borderId="0" xfId="0" applyNumberFormat="1" applyFont="1" applyFill="1" applyBorder="1"/>
    <xf numFmtId="165" fontId="3" fillId="2" borderId="0" xfId="0" applyNumberFormat="1" applyFont="1" applyFill="1" applyBorder="1" applyAlignment="1">
      <alignment horizontal="center"/>
    </xf>
    <xf numFmtId="166" fontId="4" fillId="2" borderId="0" xfId="0" applyNumberFormat="1" applyFont="1" applyFill="1"/>
    <xf numFmtId="164" fontId="2" fillId="2" borderId="0" xfId="0" applyNumberFormat="1" applyFont="1" applyFill="1"/>
    <xf numFmtId="165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Border="1"/>
    <xf numFmtId="2" fontId="8" fillId="2" borderId="0" xfId="0" applyNumberFormat="1" applyFont="1" applyFill="1"/>
    <xf numFmtId="0" fontId="9" fillId="2" borderId="0" xfId="0" applyFont="1" applyFill="1"/>
    <xf numFmtId="0" fontId="10" fillId="2" borderId="0" xfId="0" applyFont="1" applyFill="1" applyAlignment="1">
      <alignment horizontal="center"/>
    </xf>
    <xf numFmtId="167" fontId="11" fillId="2" borderId="1" xfId="0" applyNumberFormat="1" applyFont="1" applyFill="1" applyBorder="1"/>
    <xf numFmtId="2" fontId="2" fillId="2" borderId="0" xfId="0" applyNumberFormat="1" applyFont="1" applyFill="1"/>
    <xf numFmtId="0" fontId="12" fillId="2" borderId="0" xfId="0" applyFont="1" applyFill="1" applyAlignment="1">
      <alignment horizontal="center"/>
    </xf>
    <xf numFmtId="166" fontId="2" fillId="2" borderId="0" xfId="0" applyNumberFormat="1" applyFont="1" applyFill="1"/>
    <xf numFmtId="0" fontId="13" fillId="2" borderId="0" xfId="0" applyFont="1" applyFill="1"/>
    <xf numFmtId="165" fontId="2" fillId="2" borderId="0" xfId="0" applyNumberFormat="1" applyFont="1" applyFill="1"/>
    <xf numFmtId="0" fontId="14" fillId="2" borderId="0" xfId="0" applyFont="1" applyFill="1"/>
    <xf numFmtId="0" fontId="16" fillId="2" borderId="0" xfId="0" applyFont="1" applyFill="1" applyAlignment="1">
      <alignment horizontal="center"/>
    </xf>
    <xf numFmtId="167" fontId="11" fillId="3" borderId="1" xfId="0" applyNumberFormat="1" applyFont="1" applyFill="1" applyBorder="1"/>
    <xf numFmtId="167" fontId="11" fillId="4" borderId="2" xfId="0" applyNumberFormat="1" applyFont="1" applyFill="1" applyBorder="1"/>
    <xf numFmtId="2" fontId="15" fillId="2" borderId="0" xfId="0" applyNumberFormat="1" applyFont="1" applyFill="1"/>
    <xf numFmtId="2" fontId="13" fillId="2" borderId="0" xfId="0" applyNumberFormat="1" applyFont="1" applyFill="1"/>
    <xf numFmtId="0" fontId="17" fillId="3" borderId="0" xfId="0" applyFont="1" applyFill="1"/>
    <xf numFmtId="0" fontId="18" fillId="2" borderId="0" xfId="0" applyFont="1" applyFill="1"/>
    <xf numFmtId="0" fontId="17" fillId="4" borderId="0" xfId="0" applyFont="1" applyFill="1"/>
    <xf numFmtId="166" fontId="17" fillId="4" borderId="0" xfId="0" applyNumberFormat="1" applyFont="1" applyFill="1"/>
    <xf numFmtId="0" fontId="19" fillId="4" borderId="0" xfId="0" applyFont="1" applyFill="1"/>
    <xf numFmtId="167" fontId="17" fillId="4" borderId="0" xfId="0" applyNumberFormat="1" applyFont="1" applyFill="1"/>
    <xf numFmtId="165" fontId="7" fillId="4" borderId="0" xfId="0" applyNumberFormat="1" applyFont="1" applyFill="1" applyBorder="1" applyAlignment="1"/>
    <xf numFmtId="165" fontId="7" fillId="4" borderId="0" xfId="0" applyNumberFormat="1" applyFont="1" applyFill="1" applyBorder="1" applyAlignment="1">
      <alignment horizontal="center"/>
    </xf>
    <xf numFmtId="0" fontId="20" fillId="4" borderId="0" xfId="0" applyFont="1" applyFill="1"/>
    <xf numFmtId="167" fontId="0" fillId="3" borderId="0" xfId="0" applyNumberFormat="1" applyFont="1" applyFill="1"/>
    <xf numFmtId="167" fontId="0" fillId="4" borderId="0" xfId="0" applyNumberFormat="1" applyFont="1" applyFill="1"/>
    <xf numFmtId="0" fontId="10" fillId="4" borderId="0" xfId="0" applyFont="1" applyFill="1" applyAlignment="1">
      <alignment horizontal="center"/>
    </xf>
    <xf numFmtId="0" fontId="0" fillId="2" borderId="0" xfId="0" applyFill="1"/>
    <xf numFmtId="165" fontId="21" fillId="2" borderId="0" xfId="0" applyNumberFormat="1" applyFont="1" applyFill="1"/>
    <xf numFmtId="165" fontId="22" fillId="2" borderId="0" xfId="0" applyNumberFormat="1" applyFont="1" applyFill="1"/>
    <xf numFmtId="165" fontId="23" fillId="2" borderId="0" xfId="0" applyNumberFormat="1" applyFont="1" applyFill="1"/>
    <xf numFmtId="0" fontId="24" fillId="3" borderId="0" xfId="0" applyFont="1" applyFill="1" applyAlignment="1">
      <alignment horizontal="center"/>
    </xf>
    <xf numFmtId="0" fontId="25" fillId="5" borderId="0" xfId="0" applyFont="1" applyFill="1"/>
    <xf numFmtId="0" fontId="26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workbookViewId="0">
      <selection activeCell="F9" sqref="F9"/>
    </sheetView>
  </sheetViews>
  <sheetFormatPr defaultRowHeight="15" x14ac:dyDescent="0.25"/>
  <cols>
    <col min="1" max="1" width="14.140625" customWidth="1"/>
    <col min="2" max="2" width="12" customWidth="1"/>
    <col min="3" max="3" width="13.42578125" customWidth="1"/>
    <col min="4" max="4" width="13.5703125" customWidth="1"/>
    <col min="8" max="8" width="13.5703125" customWidth="1"/>
    <col min="10" max="10" width="17.140625" customWidth="1"/>
    <col min="11" max="11" width="15.42578125" customWidth="1"/>
  </cols>
  <sheetData>
    <row r="1" spans="1:20" ht="26.25" x14ac:dyDescent="0.4">
      <c r="A1" s="1">
        <f>A3*D3</f>
        <v>131.6</v>
      </c>
      <c r="B1" s="1">
        <f>B3*D3</f>
        <v>131.33500000000001</v>
      </c>
      <c r="C1" s="1">
        <f>C3*D3</f>
        <v>133.99799999999999</v>
      </c>
      <c r="D1" s="2">
        <f>((A1+B1)/2)+((B1+C1)/2)</f>
        <v>264.13400000000001</v>
      </c>
      <c r="E1" s="2">
        <f>(A1-B1)^2</f>
        <v>7.0224999999992765E-2</v>
      </c>
      <c r="F1" s="2">
        <f>(C1-B1)^2</f>
        <v>7.0915689999999065</v>
      </c>
      <c r="G1" s="3">
        <f>J2</f>
        <v>256.97220600000014</v>
      </c>
      <c r="H1" s="4">
        <f>(G1/2)</f>
        <v>128.48610300000007</v>
      </c>
      <c r="I1" s="2">
        <f>(A1/B1)</f>
        <v>1.0020177408916129</v>
      </c>
      <c r="J1" s="2">
        <f>(C1/B1)</f>
        <v>1.0202763924315681</v>
      </c>
      <c r="K1" s="2">
        <f>I1^0.5</f>
        <v>1.0010083620487957</v>
      </c>
      <c r="L1" s="2">
        <f>J1^0.5</f>
        <v>1.0100873192113482</v>
      </c>
      <c r="M1" s="2">
        <f>INT(K1)-E2</f>
        <v>0</v>
      </c>
      <c r="N1" s="2">
        <f>INT(L1)-E2</f>
        <v>0</v>
      </c>
      <c r="O1" s="2">
        <f>(M1+45/360)^2</f>
        <v>1.5625E-2</v>
      </c>
      <c r="P1" s="2">
        <f>(N1+45/360)^2</f>
        <v>1.5625E-2</v>
      </c>
      <c r="Q1" s="2">
        <f>(O1+P1)/3</f>
        <v>1.0416666666666666E-2</v>
      </c>
      <c r="R1" s="2">
        <f>(Q1*4)</f>
        <v>4.1666666666666664E-2</v>
      </c>
      <c r="S1" s="2">
        <f>R1/3</f>
        <v>1.3888888888888888E-2</v>
      </c>
      <c r="T1" s="5">
        <f>(G2+H1)/2</f>
        <v>128.59587905529332</v>
      </c>
    </row>
    <row r="2" spans="1:20" ht="24" thickBot="1" x14ac:dyDescent="0.4">
      <c r="A2" s="6">
        <f>(H1+C1)/2</f>
        <v>131.24205150000003</v>
      </c>
      <c r="B2" s="2">
        <f>Q1/3</f>
        <v>3.472222222222222E-3</v>
      </c>
      <c r="C2" s="2">
        <f>B2/2</f>
        <v>1.736111111111111E-3</v>
      </c>
      <c r="D2" s="7">
        <f>C2/2</f>
        <v>8.6805555555555551E-4</v>
      </c>
      <c r="E2" s="8">
        <v>1</v>
      </c>
      <c r="F2" s="2">
        <f>(F1+E1)^0.5</f>
        <v>2.676152835695282</v>
      </c>
      <c r="G2" s="9">
        <f>(H1)*((F2-C2-D2)^(B2-C2))</f>
        <v>128.7056551105866</v>
      </c>
      <c r="H2" s="32">
        <f>(C1+A1+G2+T1)/4</f>
        <v>130.72488354146998</v>
      </c>
      <c r="I2" s="2">
        <f>E1-F1-D1</f>
        <v>-271.1553439999999</v>
      </c>
      <c r="J2" s="2">
        <f>D1-E1-F1</f>
        <v>256.97220600000014</v>
      </c>
      <c r="K2" s="2">
        <f>F1+E1-D1</f>
        <v>-256.97220600000014</v>
      </c>
      <c r="L2" s="2">
        <f>F1+D1-E1</f>
        <v>271.1553439999999</v>
      </c>
      <c r="M2" s="10"/>
      <c r="N2" s="2"/>
      <c r="O2" s="2"/>
      <c r="P2" s="2"/>
      <c r="Q2" s="2"/>
      <c r="R2" s="2"/>
      <c r="S2" s="2"/>
      <c r="T2" s="11">
        <f>(H1+T1)/2</f>
        <v>128.5409910276467</v>
      </c>
    </row>
    <row r="3" spans="1:20" ht="32.25" thickBot="1" x14ac:dyDescent="0.55000000000000004">
      <c r="A3" s="36">
        <v>131600</v>
      </c>
      <c r="B3" s="36">
        <v>131335</v>
      </c>
      <c r="C3" s="36">
        <v>133998</v>
      </c>
      <c r="D3" s="13">
        <v>1E-3</v>
      </c>
      <c r="E3" s="14">
        <f>ABS(H2-G2)</f>
        <v>2.0192284308833734</v>
      </c>
      <c r="F3" s="2">
        <f>ABS(G2-H1)</f>
        <v>0.2195521105865339</v>
      </c>
      <c r="G3" s="2">
        <f>ABS(A2-G2)</f>
        <v>2.5363963894134258</v>
      </c>
      <c r="H3" s="2">
        <f>ABS(G3-E3)</f>
        <v>0.51716795853005237</v>
      </c>
      <c r="I3" s="15">
        <f>IF(H3&gt;F3,H2,F4)</f>
        <v>130.72488354146998</v>
      </c>
      <c r="J3" s="16">
        <f>(H2+H3)</f>
        <v>131.24205150000003</v>
      </c>
      <c r="K3" s="6">
        <f>(H1+H2+G2+H3*3)/3</f>
        <v>129.82271517588228</v>
      </c>
      <c r="L3" s="17"/>
      <c r="M3" s="17"/>
      <c r="N3" s="2"/>
      <c r="O3" s="2"/>
      <c r="P3" s="2"/>
      <c r="Q3" s="2"/>
      <c r="R3" s="2"/>
      <c r="S3" s="2"/>
      <c r="T3" s="2"/>
    </row>
    <row r="4" spans="1:20" ht="32.25" thickBot="1" x14ac:dyDescent="0.55000000000000004">
      <c r="A4" s="2">
        <f>(C1+J3+K3)/3</f>
        <v>131.68758889196079</v>
      </c>
      <c r="B4" s="40" t="s">
        <v>5</v>
      </c>
      <c r="C4" s="2" t="e">
        <f>((B4*D4+E4/360)^2+B4^2)/2</f>
        <v>#VALUE!</v>
      </c>
      <c r="D4" s="19">
        <v>0.1</v>
      </c>
      <c r="E4" s="2">
        <f>H3*10000</f>
        <v>5171.6795853005242</v>
      </c>
      <c r="F4" s="2" t="e">
        <f>(A4+(C4/100))</f>
        <v>#VALUE!</v>
      </c>
      <c r="G4" s="26">
        <f>(H4+H2+G2+J4*3)/6</f>
        <v>132.82824649030684</v>
      </c>
      <c r="H4" s="12">
        <f>(J4+K4)/2</f>
        <v>133.24891908007419</v>
      </c>
      <c r="I4" s="20" t="str">
        <f>IF(H3&gt;F3,"y","x")</f>
        <v>y</v>
      </c>
      <c r="J4" s="21">
        <f>H2+(((H2-G2)*2))</f>
        <v>134.76334040323673</v>
      </c>
      <c r="K4" s="22">
        <f>(((((((G2-(I3-H2))+G2))/2)))+J4)/2</f>
        <v>131.73449775691165</v>
      </c>
      <c r="L4" s="23" t="str">
        <f>IF(J4&gt;((C1+B1+A1)/3),"long","short")</f>
        <v>long</v>
      </c>
      <c r="M4" s="24"/>
      <c r="N4" s="2"/>
      <c r="O4" s="2"/>
      <c r="P4" s="2"/>
      <c r="Q4" s="2"/>
      <c r="R4" s="2"/>
      <c r="S4" s="2"/>
      <c r="T4" s="2"/>
    </row>
    <row r="5" spans="1:20" ht="6" hidden="1" customHeight="1" x14ac:dyDescent="0.25"/>
    <row r="6" spans="1:20" ht="26.25" x14ac:dyDescent="0.4">
      <c r="A6" s="1">
        <f>A8*D8</f>
        <v>134.44300000000001</v>
      </c>
      <c r="B6" s="1">
        <f>B8*D8</f>
        <v>133.66499999999999</v>
      </c>
      <c r="C6" s="1">
        <f>C8*D8</f>
        <v>136.97300000000001</v>
      </c>
      <c r="D6" s="2">
        <f>((A6+B6)/2)+((B6+C6)/2)</f>
        <v>269.37300000000005</v>
      </c>
      <c r="E6" s="2">
        <f>(A6-B6)^2</f>
        <v>0.60528400000003113</v>
      </c>
      <c r="F6" s="2">
        <f>(C6-B6)^2</f>
        <v>10.94286400000014</v>
      </c>
      <c r="G6" s="3">
        <f>J7</f>
        <v>257.82485199999985</v>
      </c>
      <c r="H6" s="4">
        <f>(G6/2)</f>
        <v>128.91242599999993</v>
      </c>
      <c r="I6" s="2">
        <f>(A6/B6)</f>
        <v>1.0058205214528861</v>
      </c>
      <c r="J6" s="2">
        <f>(C6/B6)</f>
        <v>1.0247484382598289</v>
      </c>
      <c r="K6" s="2">
        <f>I6^0.5</f>
        <v>1.0029060381974406</v>
      </c>
      <c r="L6" s="2">
        <f>J6^0.5</f>
        <v>1.0122985914540377</v>
      </c>
      <c r="M6" s="2">
        <f>INT(K6)-E7</f>
        <v>0</v>
      </c>
      <c r="N6" s="2">
        <f>INT(L6)-E7</f>
        <v>0</v>
      </c>
      <c r="O6" s="2">
        <f>(M6+45/360)^2</f>
        <v>1.5625E-2</v>
      </c>
      <c r="P6" s="2">
        <f>(N6+45/360)^2</f>
        <v>1.5625E-2</v>
      </c>
      <c r="Q6" s="2">
        <f>(O6+P6)/3</f>
        <v>1.0416666666666666E-2</v>
      </c>
      <c r="R6" s="2">
        <f>(Q6*4)</f>
        <v>4.1666666666666664E-2</v>
      </c>
      <c r="S6" s="2">
        <f>R6/3</f>
        <v>1.3888888888888888E-2</v>
      </c>
      <c r="T6" s="5">
        <f>(G7+H6)/2</f>
        <v>129.04937241678942</v>
      </c>
    </row>
    <row r="7" spans="1:20" ht="24" thickBot="1" x14ac:dyDescent="0.4">
      <c r="A7" s="6">
        <f>(H6+C6)/2</f>
        <v>132.94271299999997</v>
      </c>
      <c r="B7" s="2">
        <f>Q6/3</f>
        <v>3.472222222222222E-3</v>
      </c>
      <c r="C7" s="2">
        <f>B7/2</f>
        <v>1.736111111111111E-3</v>
      </c>
      <c r="D7" s="7">
        <f>C7/2</f>
        <v>8.6805555555555551E-4</v>
      </c>
      <c r="E7" s="8">
        <v>1</v>
      </c>
      <c r="F7" s="2">
        <f>(F6+E6)^0.5</f>
        <v>3.3982566118526383</v>
      </c>
      <c r="G7" s="9">
        <f>(H6)*((F7-C7-D7)^(B7-C7))</f>
        <v>129.18631883357889</v>
      </c>
      <c r="H7" s="31">
        <f>(C6+A6+G7+T6)/4</f>
        <v>132.41292281259209</v>
      </c>
      <c r="I7" s="2">
        <f>E6-F6-D6</f>
        <v>-279.71058000000016</v>
      </c>
      <c r="J7" s="2">
        <f>D6-E6-F6</f>
        <v>257.82485199999985</v>
      </c>
      <c r="K7" s="2">
        <f>F6+E6-D6</f>
        <v>-257.82485199999985</v>
      </c>
      <c r="L7" s="2">
        <f>F6+D6-E6</f>
        <v>279.71058000000016</v>
      </c>
      <c r="M7" s="10"/>
      <c r="N7" s="2"/>
      <c r="O7" s="2"/>
      <c r="P7" s="2"/>
      <c r="Q7" s="2"/>
      <c r="R7" s="2"/>
      <c r="S7" s="2"/>
      <c r="T7" s="11">
        <f>(H6+T6)/2</f>
        <v>128.98089920839467</v>
      </c>
    </row>
    <row r="8" spans="1:20" ht="32.25" thickBot="1" x14ac:dyDescent="0.55000000000000004">
      <c r="A8" s="36">
        <v>134443</v>
      </c>
      <c r="B8" s="36">
        <v>133665</v>
      </c>
      <c r="C8" s="36">
        <v>136973</v>
      </c>
      <c r="D8" s="13">
        <v>1E-3</v>
      </c>
      <c r="E8" s="14">
        <f>ABS(H7-G7)</f>
        <v>3.2266039790131913</v>
      </c>
      <c r="F8" s="2">
        <f>ABS(G7-H6)</f>
        <v>0.27389283357896943</v>
      </c>
      <c r="G8" s="2">
        <f>ABS(A7-G7)</f>
        <v>3.7563941664210745</v>
      </c>
      <c r="H8" s="2">
        <f>ABS(G8-E8)</f>
        <v>0.5297901874078832</v>
      </c>
      <c r="I8" s="15">
        <f>IF(H8&gt;F8,H7,F9)</f>
        <v>132.41292281259209</v>
      </c>
      <c r="J8" s="16">
        <f>(H7+H8)</f>
        <v>132.94271299999997</v>
      </c>
      <c r="K8" s="6">
        <f>(H6+H7+G7+H8*3)/3</f>
        <v>130.70034606946481</v>
      </c>
      <c r="L8" s="17"/>
      <c r="M8" s="17"/>
      <c r="N8" s="2"/>
      <c r="O8" s="2"/>
      <c r="P8" s="2"/>
      <c r="Q8" s="2"/>
      <c r="R8" s="2"/>
      <c r="S8" s="2"/>
      <c r="T8" s="2"/>
    </row>
    <row r="9" spans="1:20" ht="32.25" thickBot="1" x14ac:dyDescent="0.55000000000000004">
      <c r="A9" s="2">
        <f>(C6+J8+K8)/3</f>
        <v>133.53868635648826</v>
      </c>
      <c r="B9" s="38" t="s">
        <v>2</v>
      </c>
      <c r="C9" s="2" t="e">
        <f>((B9*D9+E9/360)^2+B9^2)/2</f>
        <v>#VALUE!</v>
      </c>
      <c r="D9" s="19">
        <v>0.1</v>
      </c>
      <c r="E9" s="2">
        <f>H8*10000</f>
        <v>5297.9018740788324</v>
      </c>
      <c r="F9" s="2" t="e">
        <f>(A9+(C9/100))</f>
        <v>#VALUE!</v>
      </c>
      <c r="G9" s="26">
        <f>(H9+H7+G7+J9*3)/6</f>
        <v>135.77396862406417</v>
      </c>
      <c r="H9" s="12">
        <f>(J9+K9)/2</f>
        <v>136.44617778635859</v>
      </c>
      <c r="I9" s="20" t="str">
        <f>IF(H8&gt;F8,"y","x")</f>
        <v>y</v>
      </c>
      <c r="J9" s="21">
        <f>H7+(((H7-G7)*2))</f>
        <v>138.86613077061847</v>
      </c>
      <c r="K9" s="22">
        <f>(((((((G7-(I8-H7))+G7))/2)))+J9)/2</f>
        <v>134.02622480209868</v>
      </c>
      <c r="L9" s="23" t="str">
        <f>IF(J9&gt;((C6+B6+A6)/3),"long","short")</f>
        <v>long</v>
      </c>
      <c r="M9" s="24"/>
      <c r="N9" s="2"/>
      <c r="O9" s="2"/>
      <c r="P9" s="2"/>
      <c r="Q9" s="2"/>
      <c r="R9" s="2"/>
      <c r="S9" s="2"/>
      <c r="T9" s="2"/>
    </row>
    <row r="10" spans="1:20" ht="18.75" x14ac:dyDescent="0.3">
      <c r="A10" s="25" t="s">
        <v>1</v>
      </c>
      <c r="B10" s="29" t="str">
        <f>IF(B11&gt;C6,"LONG","SHORT")</f>
        <v>SHORT</v>
      </c>
      <c r="C10" s="25" t="s">
        <v>2</v>
      </c>
      <c r="D10" s="27"/>
      <c r="E10" s="25" t="s">
        <v>3</v>
      </c>
      <c r="F10" s="29" t="str">
        <f>IF(C11&gt;C1,"LONG","SHORT")</f>
        <v>SHORT</v>
      </c>
      <c r="G10" s="25" t="s">
        <v>0</v>
      </c>
      <c r="H10" s="28">
        <f>J4</f>
        <v>134.76334040323673</v>
      </c>
      <c r="I10" s="25" t="s">
        <v>4</v>
      </c>
      <c r="J10" s="29" t="str">
        <f>IF(D11&gt;C15,"LONG","SHORT")</f>
        <v>SHORT</v>
      </c>
      <c r="K10" s="30">
        <f>J18</f>
        <v>132.11392406775815</v>
      </c>
      <c r="L10" s="37"/>
      <c r="M10" s="37"/>
      <c r="N10" s="37"/>
      <c r="O10" s="37"/>
      <c r="P10" s="37"/>
      <c r="Q10" s="37"/>
      <c r="R10" s="37"/>
      <c r="S10" s="37"/>
      <c r="T10" s="37"/>
    </row>
    <row r="11" spans="1:20" x14ac:dyDescent="0.25">
      <c r="A11" s="33" t="s">
        <v>6</v>
      </c>
      <c r="B11" s="34">
        <f>H7+F11</f>
        <v>135.56090173737158</v>
      </c>
      <c r="C11" s="34">
        <f>H2+G11</f>
        <v>132.71292216865547</v>
      </c>
      <c r="D11" s="34">
        <f>(H16+F12)</f>
        <v>130.49452850487796</v>
      </c>
      <c r="E11" s="2">
        <f>G7/H7</f>
        <v>0.97563225770962025</v>
      </c>
      <c r="F11" s="18">
        <f>E11*(H7-G7)</f>
        <v>3.1479789247794838</v>
      </c>
      <c r="G11" s="2">
        <f>G12*(H2-G2)</f>
        <v>1.9880386271854855</v>
      </c>
      <c r="H11" s="37">
        <f>(H16-G16)/(C15-B15)</f>
        <v>0.68916358951134016</v>
      </c>
      <c r="I11" s="37">
        <f>(H2-G2)/(C6-B6)</f>
        <v>0.61040762723197117</v>
      </c>
      <c r="J11" s="37">
        <f>((H7-G7)/(C1-B1))</f>
        <v>1.2116425005682361</v>
      </c>
      <c r="K11" s="37"/>
      <c r="L11" s="37"/>
      <c r="M11" s="37"/>
      <c r="N11" s="37"/>
      <c r="O11" s="37"/>
      <c r="P11" s="37"/>
      <c r="Q11" s="37"/>
      <c r="R11" s="37"/>
      <c r="S11" s="37"/>
      <c r="T11" s="37"/>
    </row>
    <row r="12" spans="1:20" ht="18.75" x14ac:dyDescent="0.3">
      <c r="A12" s="33" t="s">
        <v>7</v>
      </c>
      <c r="B12" s="35">
        <f>H7-F11</f>
        <v>129.26494388781259</v>
      </c>
      <c r="C12" s="35">
        <f>H2-G11</f>
        <v>128.73684491428449</v>
      </c>
      <c r="D12" s="35">
        <f>(H16-F12)</f>
        <v>127.33512486561504</v>
      </c>
      <c r="E12" s="2">
        <f>(G16/H16)</f>
        <v>0.9875922053934012</v>
      </c>
      <c r="F12" s="2">
        <f>(E12*(H16-G16))</f>
        <v>1.5797018196314632</v>
      </c>
      <c r="G12" s="2">
        <f>(G2/H2)</f>
        <v>0.98455360313828233</v>
      </c>
      <c r="H12" s="41" t="str">
        <f>IF(H11&gt;1,"long","short")</f>
        <v>short</v>
      </c>
      <c r="I12" s="41" t="str">
        <f>IF(I11&gt;1,"long","short")</f>
        <v>short</v>
      </c>
      <c r="J12" s="41" t="str">
        <f>IF(J11&gt;1,"long","short")</f>
        <v>long</v>
      </c>
      <c r="K12" s="37"/>
      <c r="L12" s="37"/>
      <c r="M12" s="37"/>
      <c r="N12" s="37"/>
      <c r="O12" s="37"/>
      <c r="P12" s="37"/>
      <c r="Q12" s="37"/>
      <c r="R12" s="37"/>
      <c r="S12" s="37"/>
      <c r="T12" s="37"/>
    </row>
    <row r="13" spans="1:20" ht="15.75" x14ac:dyDescent="0.25">
      <c r="A13" s="37"/>
      <c r="B13" s="37"/>
      <c r="C13" s="43" t="s">
        <v>9</v>
      </c>
      <c r="D13" s="42">
        <f>(H16+J18+D12)/3</f>
        <v>129.45462520620657</v>
      </c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</row>
    <row r="14" spans="1:20" x14ac:dyDescent="0.25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</row>
    <row r="15" spans="1:20" ht="26.25" x14ac:dyDescent="0.4">
      <c r="A15" s="1">
        <f>A17*D17</f>
        <v>129.58600000000001</v>
      </c>
      <c r="B15" s="1">
        <f>B17*D17</f>
        <v>129.21600000000001</v>
      </c>
      <c r="C15" s="1">
        <f>C17*D17</f>
        <v>131.53700000000001</v>
      </c>
      <c r="D15" s="2">
        <f>((A15+B15)/2)+((B15+C15)/2)</f>
        <v>259.77750000000003</v>
      </c>
      <c r="E15" s="2">
        <f>(A15-B15)^2</f>
        <v>0.13690000000000335</v>
      </c>
      <c r="F15" s="2">
        <f>(C15-B15)^2</f>
        <v>5.3870409999999902</v>
      </c>
      <c r="G15" s="3">
        <f>J16</f>
        <v>254.25355900000002</v>
      </c>
      <c r="H15" s="4">
        <f>(G15/2)</f>
        <v>127.12677950000001</v>
      </c>
      <c r="I15" s="2">
        <f>(A15/B15)</f>
        <v>1.0028634224863795</v>
      </c>
      <c r="J15" s="2">
        <f>(C15/B15)</f>
        <v>1.0179621718672609</v>
      </c>
      <c r="K15" s="2">
        <f>I15^0.5</f>
        <v>1.0014306878093857</v>
      </c>
      <c r="L15" s="2">
        <f>J15^0.5</f>
        <v>1.0089411141723093</v>
      </c>
      <c r="M15" s="2">
        <f>INT(K15)-E16</f>
        <v>0</v>
      </c>
      <c r="N15" s="2">
        <f>INT(L15)-E16</f>
        <v>0</v>
      </c>
      <c r="O15" s="2">
        <f>(M15+45/360)^2</f>
        <v>1.5625E-2</v>
      </c>
      <c r="P15" s="2">
        <f>(N15+45/360)^2</f>
        <v>1.5625E-2</v>
      </c>
      <c r="Q15" s="2">
        <f>(O15+P15)/3</f>
        <v>1.0416666666666666E-2</v>
      </c>
      <c r="R15" s="2">
        <f>(Q15*4)</f>
        <v>4.1666666666666664E-2</v>
      </c>
      <c r="S15" s="2">
        <f>R15/3</f>
        <v>1.3888888888888888E-2</v>
      </c>
      <c r="T15" s="5">
        <f>(G16+H15)/2</f>
        <v>127.22102874699536</v>
      </c>
    </row>
    <row r="16" spans="1:20" ht="18.75" customHeight="1" thickBot="1" x14ac:dyDescent="0.4">
      <c r="A16" s="6">
        <f>(H15+C15)/2</f>
        <v>129.33188975000002</v>
      </c>
      <c r="B16" s="2">
        <f>Q15/3</f>
        <v>3.472222222222222E-3</v>
      </c>
      <c r="C16" s="2">
        <f>B16/2</f>
        <v>1.736111111111111E-3</v>
      </c>
      <c r="D16" s="7">
        <f>C16/2</f>
        <v>8.6805555555555551E-4</v>
      </c>
      <c r="E16" s="8">
        <v>1</v>
      </c>
      <c r="F16" s="2">
        <f>(F15+E15)^0.5</f>
        <v>2.3503065757470862</v>
      </c>
      <c r="G16" s="9">
        <f>(H15)*((F16-C16-D16)^(B16-C16))</f>
        <v>127.31527799399069</v>
      </c>
      <c r="H16" s="32">
        <f>(C15+A15+G16+T15)/4</f>
        <v>128.91482668524651</v>
      </c>
      <c r="I16" s="2">
        <f>E15-F15-D15</f>
        <v>-265.02764100000002</v>
      </c>
      <c r="J16" s="2">
        <f>D15-E15-F15</f>
        <v>254.25355900000002</v>
      </c>
      <c r="K16" s="2">
        <f>F15+E15-D15</f>
        <v>-254.25355900000005</v>
      </c>
      <c r="L16" s="2">
        <f>F15+D15-E15</f>
        <v>265.02764100000002</v>
      </c>
      <c r="M16" s="10"/>
      <c r="N16" s="2"/>
      <c r="O16" s="2"/>
      <c r="P16" s="2"/>
      <c r="Q16" s="2"/>
      <c r="R16" s="2"/>
      <c r="S16" s="2"/>
      <c r="T16" s="11">
        <f>(H15+T15)/2</f>
        <v>127.17390412349769</v>
      </c>
    </row>
    <row r="17" spans="1:20" ht="24.75" customHeight="1" thickBot="1" x14ac:dyDescent="0.55000000000000004">
      <c r="A17" s="36">
        <v>129586</v>
      </c>
      <c r="B17" s="36">
        <v>129216</v>
      </c>
      <c r="C17" s="36">
        <v>131537</v>
      </c>
      <c r="D17" s="13">
        <v>1E-3</v>
      </c>
      <c r="E17" s="14">
        <f>ABS(H16-G16)</f>
        <v>1.5995486912558192</v>
      </c>
      <c r="F17" s="2">
        <f>ABS(G16-H15)</f>
        <v>0.18849849399067864</v>
      </c>
      <c r="G17" s="2">
        <f>ABS(A16-G16)</f>
        <v>2.0166117560093255</v>
      </c>
      <c r="H17" s="2">
        <f>ABS(G17-E17)</f>
        <v>0.4170630647535063</v>
      </c>
      <c r="I17" s="15">
        <f>IF(H17&gt;F17,H16,F18)</f>
        <v>128.91482668524651</v>
      </c>
      <c r="J17" s="16">
        <f>(H16+H17)</f>
        <v>129.33188975000002</v>
      </c>
      <c r="K17" s="6">
        <f>(H15+H16+G16+H17*3)/3</f>
        <v>128.20269112449924</v>
      </c>
      <c r="L17" s="17"/>
      <c r="M17" s="17"/>
      <c r="N17" s="2"/>
      <c r="O17" s="2"/>
      <c r="P17" s="2"/>
      <c r="Q17" s="2"/>
      <c r="R17" s="2"/>
      <c r="S17" s="2"/>
      <c r="T17" s="2"/>
    </row>
    <row r="18" spans="1:20" ht="19.5" customHeight="1" thickBot="1" x14ac:dyDescent="0.55000000000000004">
      <c r="A18" s="2">
        <f>(C15+J17+K17)/3</f>
        <v>129.6905269581664</v>
      </c>
      <c r="B18" s="39" t="s">
        <v>4</v>
      </c>
      <c r="C18" s="2" t="e">
        <f>((B18*D18+E18/360)^2+B18^2)/2</f>
        <v>#VALUE!</v>
      </c>
      <c r="D18" s="19">
        <v>0.1</v>
      </c>
      <c r="E18" s="2">
        <f>H17*10000</f>
        <v>4170.630647535063</v>
      </c>
      <c r="F18" s="2" t="e">
        <f>(A18+(C18/100))</f>
        <v>#VALUE!</v>
      </c>
      <c r="G18" s="26">
        <f>(H18+H16+G16+J18*3)/6</f>
        <v>130.58102323863798</v>
      </c>
      <c r="H18" s="12">
        <f>(J18+K18)/2</f>
        <v>130.91426254931628</v>
      </c>
      <c r="I18" s="20" t="str">
        <f>IF(H17&gt;F17,"y","x")</f>
        <v>y</v>
      </c>
      <c r="J18" s="21">
        <f>H16+(((H16-G16)*2))</f>
        <v>132.11392406775815</v>
      </c>
      <c r="K18" s="22">
        <f>(((((((G16-(I17-H16))+G16))/2)))+J18)/2</f>
        <v>129.71460103087441</v>
      </c>
      <c r="L18" s="23" t="str">
        <f>IF(J18&gt;((C15+B15+A15)/3),"long","short")</f>
        <v>long</v>
      </c>
      <c r="M18" s="24"/>
      <c r="N18" s="2"/>
      <c r="O18" s="2"/>
      <c r="P18" s="2"/>
      <c r="Q18" s="2"/>
      <c r="R18" s="2"/>
      <c r="S18" s="2"/>
      <c r="T18" s="2"/>
    </row>
    <row r="19" spans="1:20" ht="26.25" x14ac:dyDescent="0.4">
      <c r="A19" s="1">
        <f>A21*D21</f>
        <v>129.601</v>
      </c>
      <c r="B19" s="1">
        <f>B21*D21</f>
        <v>129.447</v>
      </c>
      <c r="C19" s="1">
        <f>C21*D21</f>
        <v>129.88</v>
      </c>
      <c r="D19" s="2">
        <f>((A19+B19)/2)+((B19+C19)/2)</f>
        <v>259.1875</v>
      </c>
      <c r="E19" s="2">
        <f>(A19-B19)^2</f>
        <v>2.371599999999888E-2</v>
      </c>
      <c r="F19" s="2">
        <f>(C19-B19)^2</f>
        <v>0.18748899999999369</v>
      </c>
      <c r="G19" s="3">
        <f>J20</f>
        <v>258.97629500000005</v>
      </c>
      <c r="H19" s="4">
        <f>(G19/2)</f>
        <v>129.48814750000003</v>
      </c>
      <c r="I19" s="2">
        <f>(A19/B19)</f>
        <v>1.0011896760836481</v>
      </c>
      <c r="J19" s="2">
        <f>(C19/B19)</f>
        <v>1.0033449983390885</v>
      </c>
      <c r="K19" s="2">
        <f>I19^0.5</f>
        <v>1.0005946612308343</v>
      </c>
      <c r="L19" s="2">
        <f>J19^0.5</f>
        <v>1.0016711028771312</v>
      </c>
      <c r="M19" s="2">
        <f>INT(K19)-E20</f>
        <v>0</v>
      </c>
      <c r="N19" s="2">
        <f>INT(L19)-E20</f>
        <v>0</v>
      </c>
      <c r="O19" s="2">
        <f>(M19+45/360)^2</f>
        <v>1.5625E-2</v>
      </c>
      <c r="P19" s="2">
        <f>(N19+45/360)^2</f>
        <v>1.5625E-2</v>
      </c>
      <c r="Q19" s="2">
        <f>(O19+P19)/3</f>
        <v>1.0416666666666666E-2</v>
      </c>
      <c r="R19" s="2">
        <f>(Q19*4)</f>
        <v>4.1666666666666664E-2</v>
      </c>
      <c r="S19" s="2">
        <f>R19/3</f>
        <v>1.3888888888888888E-2</v>
      </c>
      <c r="T19" s="5">
        <f>(G20+H19)/2</f>
        <v>129.40017946696386</v>
      </c>
    </row>
    <row r="20" spans="1:20" ht="24" thickBot="1" x14ac:dyDescent="0.4">
      <c r="A20" s="6">
        <f>(H19+C19)/2</f>
        <v>129.68407375000001</v>
      </c>
      <c r="B20" s="2">
        <f>Q19/3</f>
        <v>3.472222222222222E-3</v>
      </c>
      <c r="C20" s="2">
        <f>B20/2</f>
        <v>1.736111111111111E-3</v>
      </c>
      <c r="D20" s="7">
        <f>C20/2</f>
        <v>8.6805555555555551E-4</v>
      </c>
      <c r="E20" s="8">
        <v>1</v>
      </c>
      <c r="F20" s="2">
        <f>(F19+E19)^0.5</f>
        <v>0.45957045161758664</v>
      </c>
      <c r="G20" s="9">
        <f>(H19)*((F20-C20-D20)^(B20-C20))</f>
        <v>129.3122114339277</v>
      </c>
      <c r="H20" s="32">
        <f>(C19+A19+G20+T19)/4</f>
        <v>129.5483477252229</v>
      </c>
      <c r="I20" s="2">
        <f>E19-F19-D19</f>
        <v>-259.35127299999999</v>
      </c>
      <c r="J20" s="2">
        <f>D19-E19-F19</f>
        <v>258.97629500000005</v>
      </c>
      <c r="K20" s="2">
        <f>F19+E19-D19</f>
        <v>-258.97629499999999</v>
      </c>
      <c r="L20" s="2">
        <f>F19+D19-E19</f>
        <v>259.35127299999999</v>
      </c>
      <c r="M20" s="10"/>
      <c r="N20" s="2"/>
      <c r="O20" s="2"/>
      <c r="P20" s="2"/>
      <c r="Q20" s="2"/>
      <c r="R20" s="2"/>
      <c r="S20" s="2"/>
      <c r="T20" s="11">
        <f>(H19+T19)/2</f>
        <v>129.44416348348193</v>
      </c>
    </row>
    <row r="21" spans="1:20" ht="32.25" thickBot="1" x14ac:dyDescent="0.55000000000000004">
      <c r="A21" s="36">
        <v>129601</v>
      </c>
      <c r="B21" s="36">
        <v>129447</v>
      </c>
      <c r="C21" s="36">
        <v>129880</v>
      </c>
      <c r="D21" s="13">
        <v>1E-3</v>
      </c>
      <c r="E21" s="14">
        <f>ABS(H20-G20)</f>
        <v>0.23613629129519609</v>
      </c>
      <c r="F21" s="2">
        <f>ABS(G20-H19)</f>
        <v>0.17593606607232459</v>
      </c>
      <c r="G21" s="2">
        <f>ABS(A20-G20)</f>
        <v>0.3718623160723098</v>
      </c>
      <c r="H21" s="2">
        <f>ABS(G21-E21)</f>
        <v>0.13572602477711371</v>
      </c>
      <c r="I21" s="15" t="e">
        <f>IF(H21&gt;F21,H20,F22)</f>
        <v>#VALUE!</v>
      </c>
      <c r="J21" s="16">
        <f>(H20+H21)</f>
        <v>129.68407375000001</v>
      </c>
      <c r="K21" s="6">
        <f>(H19+H20+G20+H21*3)/3</f>
        <v>129.58529491116064</v>
      </c>
      <c r="L21" s="17"/>
      <c r="M21" s="17"/>
      <c r="N21" s="2"/>
      <c r="O21" s="2"/>
      <c r="P21" s="2"/>
      <c r="Q21" s="2"/>
      <c r="R21" s="2"/>
      <c r="S21" s="2"/>
      <c r="T21" s="2"/>
    </row>
    <row r="22" spans="1:20" ht="32.25" thickBot="1" x14ac:dyDescent="0.55000000000000004">
      <c r="A22" s="2">
        <f>(C19+J21+K21)/3</f>
        <v>129.7164562203869</v>
      </c>
      <c r="B22" s="39" t="s">
        <v>8</v>
      </c>
      <c r="C22" s="2" t="e">
        <f>((B22*D22+E22/360)^2+B22^2)/2</f>
        <v>#VALUE!</v>
      </c>
      <c r="D22" s="19">
        <v>0.1</v>
      </c>
      <c r="E22" s="2">
        <f>H21*10000</f>
        <v>1357.2602477711371</v>
      </c>
      <c r="F22" s="2" t="e">
        <f>(A22+(C22/100))</f>
        <v>#VALUE!</v>
      </c>
      <c r="G22" s="26" t="e">
        <f>(H22+H20+G20+J22*3)/6</f>
        <v>#VALUE!</v>
      </c>
      <c r="H22" s="12" t="e">
        <f>(J22+K22)/2</f>
        <v>#VALUE!</v>
      </c>
      <c r="I22" s="20" t="str">
        <f>IF(H21&gt;F21,"y","x")</f>
        <v>x</v>
      </c>
      <c r="J22" s="21">
        <f>H20+(((H20-G20)*2))</f>
        <v>130.02062030781329</v>
      </c>
      <c r="K22" s="22" t="e">
        <f>(((((((G20-(I21-H20))+G20))/2)))+J22)/2</f>
        <v>#VALUE!</v>
      </c>
      <c r="L22" s="23" t="str">
        <f>IF(J22&gt;((C19+B19+A19)/3),"long","short")</f>
        <v>long</v>
      </c>
      <c r="M22" s="24"/>
      <c r="N22" s="2"/>
      <c r="O22" s="2"/>
      <c r="P22" s="2"/>
      <c r="Q22" s="2"/>
      <c r="R22" s="2"/>
      <c r="S22" s="2"/>
      <c r="T22" s="2"/>
    </row>
  </sheetData>
  <protectedRanges>
    <protectedRange sqref="A17:D17 A21:D21" name="Range3"/>
    <protectedRange sqref="A8:D8" name="Range2"/>
    <protectedRange sqref="A3:D3" name="Range1"/>
  </protectedRange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orabi abdullah</dc:creator>
  <cp:lastModifiedBy>orabi abdullah</cp:lastModifiedBy>
  <dcterms:created xsi:type="dcterms:W3CDTF">2014-09-03T04:31:32Z</dcterms:created>
  <dcterms:modified xsi:type="dcterms:W3CDTF">2014-09-08T17:57:49Z</dcterms:modified>
</cp:coreProperties>
</file>