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3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F1366" i="1"/>
  <c r="F1367" s="1"/>
  <c r="F1368" s="1"/>
  <c r="F1369" s="1"/>
  <c r="G1369" s="1"/>
  <c r="I1365"/>
  <c r="I1366" s="1"/>
  <c r="F1365"/>
  <c r="I1360"/>
  <c r="I1361" s="1"/>
  <c r="I1359"/>
  <c r="F1359"/>
  <c r="F1360" s="1"/>
  <c r="F1361" s="1"/>
  <c r="F1362" s="1"/>
  <c r="F1363" s="1"/>
  <c r="G1363" s="1"/>
  <c r="I1344"/>
  <c r="I1345" s="1"/>
  <c r="I1346" s="1"/>
  <c r="I1347" s="1"/>
  <c r="I1343"/>
  <c r="F1343"/>
  <c r="F1344" s="1"/>
  <c r="F1345" s="1"/>
  <c r="F1346" s="1"/>
  <c r="F1347" s="1"/>
  <c r="G1347" s="1"/>
  <c r="I1337"/>
  <c r="K1338" s="1"/>
  <c r="F1337"/>
  <c r="F1338" s="1"/>
  <c r="F1339" s="1"/>
  <c r="F1340" s="1"/>
  <c r="F1341" s="1"/>
  <c r="G1341" s="1"/>
  <c r="I1269"/>
  <c r="I1270" s="1"/>
  <c r="F1269"/>
  <c r="F1270" s="1"/>
  <c r="F1271" s="1"/>
  <c r="F1272" s="1"/>
  <c r="F1273" s="1"/>
  <c r="G1273" s="1"/>
  <c r="F1264"/>
  <c r="F1265" s="1"/>
  <c r="F1266" s="1"/>
  <c r="F1267" s="1"/>
  <c r="G1267" s="1"/>
  <c r="I1263"/>
  <c r="I1264" s="1"/>
  <c r="I1265" s="1"/>
  <c r="F1263"/>
  <c r="I1211"/>
  <c r="I1212" s="1"/>
  <c r="F1211"/>
  <c r="F1212" s="1"/>
  <c r="F1213" s="1"/>
  <c r="F1214" s="1"/>
  <c r="F1215" s="1"/>
  <c r="G1215" s="1"/>
  <c r="I1207"/>
  <c r="I1208" s="1"/>
  <c r="I1209" s="1"/>
  <c r="I1206"/>
  <c r="F1206"/>
  <c r="F1207" s="1"/>
  <c r="F1208" s="1"/>
  <c r="F1209" s="1"/>
  <c r="G1209" s="1"/>
  <c r="I1205"/>
  <c r="K1206" s="1"/>
  <c r="F1205"/>
  <c r="F1187"/>
  <c r="F1188" s="1"/>
  <c r="F1189" s="1"/>
  <c r="F1190" s="1"/>
  <c r="G1190" s="1"/>
  <c r="I1186"/>
  <c r="I1187" s="1"/>
  <c r="I1188" s="1"/>
  <c r="I1189" s="1"/>
  <c r="I1190" s="1"/>
  <c r="F1186"/>
  <c r="F1181"/>
  <c r="F1182" s="1"/>
  <c r="F1183" s="1"/>
  <c r="F1184" s="1"/>
  <c r="G1184" s="1"/>
  <c r="I1180"/>
  <c r="I1181" s="1"/>
  <c r="I1182" s="1"/>
  <c r="I1183" s="1"/>
  <c r="F1180"/>
  <c r="I1106"/>
  <c r="I1107" s="1"/>
  <c r="I1108" s="1"/>
  <c r="I1109" s="1"/>
  <c r="I1110" s="1"/>
  <c r="F1106"/>
  <c r="F1107" s="1"/>
  <c r="F1108" s="1"/>
  <c r="F1109" s="1"/>
  <c r="F1110" s="1"/>
  <c r="G1110" s="1"/>
  <c r="I1100"/>
  <c r="I1101" s="1"/>
  <c r="I1102" s="1"/>
  <c r="I1103" s="1"/>
  <c r="F1100"/>
  <c r="F1101" s="1"/>
  <c r="F1102" s="1"/>
  <c r="F1103" s="1"/>
  <c r="F1104" s="1"/>
  <c r="G1104" s="1"/>
  <c r="I1039"/>
  <c r="I1040" s="1"/>
  <c r="F1039"/>
  <c r="F1040" s="1"/>
  <c r="F1041" s="1"/>
  <c r="F1042" s="1"/>
  <c r="F1043" s="1"/>
  <c r="G1043" s="1"/>
  <c r="F1034"/>
  <c r="F1035" s="1"/>
  <c r="F1036" s="1"/>
  <c r="F1037" s="1"/>
  <c r="G1037" s="1"/>
  <c r="I1033"/>
  <c r="I1034" s="1"/>
  <c r="I1035" s="1"/>
  <c r="F1033"/>
  <c r="I934"/>
  <c r="I935" s="1"/>
  <c r="F934"/>
  <c r="F935" s="1"/>
  <c r="F936" s="1"/>
  <c r="F937" s="1"/>
  <c r="F938" s="1"/>
  <c r="G938" s="1"/>
  <c r="I929"/>
  <c r="I930" s="1"/>
  <c r="F929"/>
  <c r="F930" s="1"/>
  <c r="F931" s="1"/>
  <c r="F932" s="1"/>
  <c r="G932" s="1"/>
  <c r="I928"/>
  <c r="K929" s="1"/>
  <c r="F928"/>
  <c r="F902"/>
  <c r="F903" s="1"/>
  <c r="F904" s="1"/>
  <c r="F905" s="1"/>
  <c r="G905" s="1"/>
  <c r="I901"/>
  <c r="I902" s="1"/>
  <c r="F901"/>
  <c r="I896"/>
  <c r="I897" s="1"/>
  <c r="I895"/>
  <c r="F895"/>
  <c r="F896" s="1"/>
  <c r="F897" s="1"/>
  <c r="F898" s="1"/>
  <c r="F899" s="1"/>
  <c r="G899" s="1"/>
  <c r="I785"/>
  <c r="I784"/>
  <c r="F784"/>
  <c r="F785" s="1"/>
  <c r="F786" s="1"/>
  <c r="F787" s="1"/>
  <c r="F788" s="1"/>
  <c r="G788" s="1"/>
  <c r="I778"/>
  <c r="I779" s="1"/>
  <c r="I780" s="1"/>
  <c r="F778"/>
  <c r="F779" s="1"/>
  <c r="F780" s="1"/>
  <c r="F781" s="1"/>
  <c r="F782" s="1"/>
  <c r="G782" s="1"/>
  <c r="B762"/>
  <c r="I760"/>
  <c r="I761" s="1"/>
  <c r="F760"/>
  <c r="F761" s="1"/>
  <c r="F762" s="1"/>
  <c r="F763" s="1"/>
  <c r="F764" s="1"/>
  <c r="G764" s="1"/>
  <c r="I755"/>
  <c r="I756" s="1"/>
  <c r="F755"/>
  <c r="F756" s="1"/>
  <c r="F757" s="1"/>
  <c r="F758" s="1"/>
  <c r="G758" s="1"/>
  <c r="I754"/>
  <c r="K755" s="1"/>
  <c r="F754"/>
  <c r="B721"/>
  <c r="S719"/>
  <c r="I719"/>
  <c r="I720" s="1"/>
  <c r="F719"/>
  <c r="F720" s="1"/>
  <c r="F721" s="1"/>
  <c r="F722" s="1"/>
  <c r="F723" s="1"/>
  <c r="G723" s="1"/>
  <c r="T718"/>
  <c r="S717"/>
  <c r="I714"/>
  <c r="I715" s="1"/>
  <c r="I713"/>
  <c r="F713"/>
  <c r="F714" s="1"/>
  <c r="F715" s="1"/>
  <c r="F716" s="1"/>
  <c r="F717" s="1"/>
  <c r="G717" s="1"/>
  <c r="K707"/>
  <c r="B700"/>
  <c r="B701" s="1"/>
  <c r="B702" s="1"/>
  <c r="B699"/>
  <c r="I679"/>
  <c r="I680" s="1"/>
  <c r="F679"/>
  <c r="F680" s="1"/>
  <c r="F681" s="1"/>
  <c r="F682" s="1"/>
  <c r="F683" s="1"/>
  <c r="G683" s="1"/>
  <c r="F674"/>
  <c r="F675" s="1"/>
  <c r="F676" s="1"/>
  <c r="F677" s="1"/>
  <c r="G677" s="1"/>
  <c r="I673"/>
  <c r="I674" s="1"/>
  <c r="I675" s="1"/>
  <c r="F673"/>
  <c r="I547"/>
  <c r="I548" s="1"/>
  <c r="F547"/>
  <c r="F548" s="1"/>
  <c r="F549" s="1"/>
  <c r="F550" s="1"/>
  <c r="F551" s="1"/>
  <c r="G551" s="1"/>
  <c r="I542"/>
  <c r="I543" s="1"/>
  <c r="F542"/>
  <c r="F543" s="1"/>
  <c r="F544" s="1"/>
  <c r="F545" s="1"/>
  <c r="G545" s="1"/>
  <c r="I541"/>
  <c r="K542" s="1"/>
  <c r="F541"/>
  <c r="F455"/>
  <c r="F456" s="1"/>
  <c r="F457" s="1"/>
  <c r="F458" s="1"/>
  <c r="G458" s="1"/>
  <c r="I454"/>
  <c r="I455" s="1"/>
  <c r="F454"/>
  <c r="I449"/>
  <c r="I450" s="1"/>
  <c r="I451" s="1"/>
  <c r="I452" s="1"/>
  <c r="F449"/>
  <c r="F450" s="1"/>
  <c r="F451" s="1"/>
  <c r="F452" s="1"/>
  <c r="G452" s="1"/>
  <c r="I448"/>
  <c r="K449" s="1"/>
  <c r="F448"/>
  <c r="R265"/>
  <c r="R266" s="1"/>
  <c r="R267" s="1"/>
  <c r="R268" s="1"/>
  <c r="S268" s="1"/>
  <c r="U264"/>
  <c r="U265" s="1"/>
  <c r="U266" s="1"/>
  <c r="U267" s="1"/>
  <c r="U268" s="1"/>
  <c r="R264"/>
  <c r="R259"/>
  <c r="R260" s="1"/>
  <c r="R261" s="1"/>
  <c r="R262" s="1"/>
  <c r="S262" s="1"/>
  <c r="U258"/>
  <c r="U259" s="1"/>
  <c r="R258"/>
  <c r="F204"/>
  <c r="F205" s="1"/>
  <c r="F206" s="1"/>
  <c r="F207" s="1"/>
  <c r="G207" s="1"/>
  <c r="I203"/>
  <c r="I204" s="1"/>
  <c r="I205" s="1"/>
  <c r="I206" s="1"/>
  <c r="I207" s="1"/>
  <c r="F203"/>
  <c r="F198"/>
  <c r="F199" s="1"/>
  <c r="F200" s="1"/>
  <c r="F201" s="1"/>
  <c r="G201" s="1"/>
  <c r="I197"/>
  <c r="I198" s="1"/>
  <c r="F197"/>
  <c r="O24"/>
  <c r="I22"/>
  <c r="I23" s="1"/>
  <c r="I24" s="1"/>
  <c r="I25" s="1"/>
  <c r="F22"/>
  <c r="F23" s="1"/>
  <c r="F24" s="1"/>
  <c r="F25" s="1"/>
  <c r="G25" s="1"/>
  <c r="I21"/>
  <c r="F21"/>
  <c r="F16"/>
  <c r="F17" s="1"/>
  <c r="F18" s="1"/>
  <c r="F19" s="1"/>
  <c r="G19" s="1"/>
  <c r="I15"/>
  <c r="I16" s="1"/>
  <c r="I17" s="1"/>
  <c r="I18" s="1"/>
  <c r="I19" s="1"/>
  <c r="F15"/>
  <c r="I716" l="1"/>
  <c r="I717" s="1"/>
  <c r="N714"/>
  <c r="I762"/>
  <c r="I763" s="1"/>
  <c r="I764" s="1"/>
  <c r="N760"/>
  <c r="I931"/>
  <c r="I932" s="1"/>
  <c r="N929"/>
  <c r="I1036"/>
  <c r="I1037" s="1"/>
  <c r="N1034"/>
  <c r="I1213"/>
  <c r="I1214" s="1"/>
  <c r="I1215" s="1"/>
  <c r="N1211"/>
  <c r="I544"/>
  <c r="I545" s="1"/>
  <c r="N542"/>
  <c r="I676"/>
  <c r="I677" s="1"/>
  <c r="N674"/>
  <c r="N779"/>
  <c r="I781"/>
  <c r="I782" s="1"/>
  <c r="I903"/>
  <c r="I904" s="1"/>
  <c r="I905" s="1"/>
  <c r="N901"/>
  <c r="I1041"/>
  <c r="I1042" s="1"/>
  <c r="I1043" s="1"/>
  <c r="N1039"/>
  <c r="N1365"/>
  <c r="I1367"/>
  <c r="I1368" s="1"/>
  <c r="I1369" s="1"/>
  <c r="Z258"/>
  <c r="U260"/>
  <c r="U261" s="1"/>
  <c r="U262" s="1"/>
  <c r="N719"/>
  <c r="I721"/>
  <c r="I722" s="1"/>
  <c r="I723" s="1"/>
  <c r="N197"/>
  <c r="I199"/>
  <c r="I200" s="1"/>
  <c r="I201" s="1"/>
  <c r="N454"/>
  <c r="I456"/>
  <c r="I457" s="1"/>
  <c r="I458" s="1"/>
  <c r="I681"/>
  <c r="I682" s="1"/>
  <c r="I683" s="1"/>
  <c r="N679"/>
  <c r="I757"/>
  <c r="I758" s="1"/>
  <c r="N755"/>
  <c r="I936"/>
  <c r="I937" s="1"/>
  <c r="I938" s="1"/>
  <c r="N934"/>
  <c r="N1264"/>
  <c r="I1266"/>
  <c r="I1267" s="1"/>
  <c r="N547"/>
  <c r="I549"/>
  <c r="I550" s="1"/>
  <c r="I551" s="1"/>
  <c r="I898"/>
  <c r="I899" s="1"/>
  <c r="N896"/>
  <c r="N1101"/>
  <c r="I1104"/>
  <c r="I1184"/>
  <c r="N1181"/>
  <c r="I1271"/>
  <c r="I1272" s="1"/>
  <c r="I1273" s="1"/>
  <c r="N1269"/>
  <c r="I1362"/>
  <c r="I1363" s="1"/>
  <c r="N1360"/>
  <c r="N784"/>
  <c r="K1360"/>
  <c r="K714"/>
  <c r="K896"/>
  <c r="K198"/>
  <c r="W259"/>
  <c r="K674"/>
  <c r="I786"/>
  <c r="I787" s="1"/>
  <c r="I788" s="1"/>
  <c r="N1206"/>
  <c r="K1264"/>
  <c r="I1338"/>
  <c r="I1339" s="1"/>
  <c r="N1343"/>
  <c r="K779"/>
  <c r="K1034"/>
  <c r="I1340" l="1"/>
  <c r="I1341" s="1"/>
  <c r="N1338"/>
</calcChain>
</file>

<file path=xl/sharedStrings.xml><?xml version="1.0" encoding="utf-8"?>
<sst xmlns="http://schemas.openxmlformats.org/spreadsheetml/2006/main" count="1055" uniqueCount="306">
  <si>
    <t>TRADING JOURNAL su acount FXPRO 4331995</t>
  </si>
  <si>
    <t>1 - Domenica 19/7/2014 - Rho</t>
  </si>
  <si>
    <t>estate a bassissima voltatilità</t>
  </si>
  <si>
    <t>Note per la compilazione del modello di rischio rendimento:</t>
  </si>
  <si>
    <t>i mercati azionari vanno bene. Tutti i TS che lavorano sulla voltatilità sono fermi</t>
  </si>
  <si>
    <t>Se il Pair è EUR/XXX i points*lotto=quantità in EURO massima esposizione</t>
  </si>
  <si>
    <t>EURUSD sembra aver esaurito il trend ascendente e con il taglio delle due trend line sembra voler invertire il trend positivo</t>
  </si>
  <si>
    <t xml:space="preserve">Se il Pair è XXX/YYY, </t>
  </si>
  <si>
    <t xml:space="preserve">i points*lotto=quantità in XXX massimo esposizione </t>
  </si>
  <si>
    <t>-le medie mobili a 12, 26 hanno già tagliato la lenta a 60</t>
  </si>
  <si>
    <t>(quantità in XXX)/ (EUR/XXX) = massima esposizione in EURO</t>
  </si>
  <si>
    <t>-MACD segnale di vendita</t>
  </si>
  <si>
    <t>SL &amp; TP da impostare sulla base di S/R</t>
  </si>
  <si>
    <t>-Parabolic conferma</t>
  </si>
  <si>
    <t>1 - guardare grafico weekly e disegnare S/R</t>
  </si>
  <si>
    <t>-anche ADX segnala trendi in formazine al ribasso</t>
  </si>
  <si>
    <t>2 - cercare canali, triangoli o altre figure significative</t>
  </si>
  <si>
    <t>-Sentiment analisis: c'è un certo equilibrio tra rialzisti e ribassisti. Prevalenza rialzisti 178/218</t>
  </si>
  <si>
    <t>3 - passare al grafico daily e cercare pattern di prezzo</t>
  </si>
  <si>
    <t>Voglio aprire un trade al ribasso</t>
  </si>
  <si>
    <t>L'angolazione con cui la MA12 incrocia MA26 verso fine aprile è un buon segnale</t>
  </si>
  <si>
    <r>
      <t xml:space="preserve">trade su EURUSD </t>
    </r>
    <r>
      <rPr>
        <sz val="12"/>
        <color rgb="FFFF0000"/>
        <rFont val="Arial Narrow"/>
        <family val="2"/>
      </rPr>
      <t>short</t>
    </r>
  </si>
  <si>
    <t>Equity</t>
  </si>
  <si>
    <t>EUR</t>
  </si>
  <si>
    <t>Calcolo max DD trades su SL</t>
  </si>
  <si>
    <t>Calcolo max P/L trades su TP</t>
  </si>
  <si>
    <t>calcolatore EURUSD short</t>
  </si>
  <si>
    <t>trade lungoperiodo</t>
  </si>
  <si>
    <t>intraday</t>
  </si>
  <si>
    <t>lot:</t>
  </si>
  <si>
    <t>pips</t>
  </si>
  <si>
    <t xml:space="preserve">SL: </t>
  </si>
  <si>
    <t>pipetts</t>
  </si>
  <si>
    <t xml:space="preserve">TP: </t>
  </si>
  <si>
    <t>P/L (USD)</t>
  </si>
  <si>
    <t xml:space="preserve">Price: </t>
  </si>
  <si>
    <t>P/L (EUR)</t>
  </si>
  <si>
    <t>max DD trades</t>
  </si>
  <si>
    <t>max Profit trades</t>
  </si>
  <si>
    <t>calcolatore EURUSD long</t>
  </si>
  <si>
    <t>Forex factory sentiment</t>
  </si>
  <si>
    <t>http://www.dukascopy.com/swiss/it/marketwatch/sentiment/</t>
  </si>
  <si>
    <t>Doji sul grafico daily EURUSD denota incertezza o pausa durante un trend</t>
  </si>
  <si>
    <t>sicuramente non denota una chiara inversione di trend</t>
  </si>
  <si>
    <t>Impostando questi parametri per il trade, sulla base di una osservazione superficiale:</t>
  </si>
  <si>
    <t>avrei 1700 punti per arrivare allo SL</t>
  </si>
  <si>
    <t>e 2350 punti per arrivare al TP</t>
  </si>
  <si>
    <t>Anche sul grafico sotto su H4 molti Doji</t>
  </si>
  <si>
    <r>
      <t xml:space="preserve">appare il </t>
    </r>
    <r>
      <rPr>
        <b/>
        <sz val="12"/>
        <color theme="1"/>
        <rFont val="Arial Narrow"/>
        <family val="2"/>
      </rPr>
      <t>Tonbo DragonFly Doji (libellula)</t>
    </r>
  </si>
  <si>
    <t>indica un potenziale segnale rialzista</t>
  </si>
  <si>
    <t>longlegged</t>
  </si>
  <si>
    <t>gravestone</t>
  </si>
  <si>
    <t>dragonfly</t>
  </si>
  <si>
    <t>indecisione</t>
  </si>
  <si>
    <t>possibile inversione</t>
  </si>
  <si>
    <t>potenziale inversione rialzista</t>
  </si>
  <si>
    <t>incertezza</t>
  </si>
  <si>
    <t>Sintesi</t>
  </si>
  <si>
    <t>Analisi candelstic: indecisione possibile inversione rialzista</t>
  </si>
  <si>
    <t>Sentiment: neutral leggera prevealenza rialzo</t>
  </si>
  <si>
    <t xml:space="preserve">Analisi tecnica: short </t>
  </si>
  <si>
    <t>M15</t>
  </si>
  <si>
    <t>H1</t>
  </si>
  <si>
    <t>H4</t>
  </si>
  <si>
    <t>D1</t>
  </si>
  <si>
    <t>media mobili al ribasso</t>
  </si>
  <si>
    <t>l</t>
  </si>
  <si>
    <t>s</t>
  </si>
  <si>
    <t>parabolic short</t>
  </si>
  <si>
    <t>macd</t>
  </si>
  <si>
    <t>RSI</t>
  </si>
  <si>
    <t>n</t>
  </si>
  <si>
    <t>decisione finale</t>
  </si>
  <si>
    <t xml:space="preserve">Posizione Short </t>
  </si>
  <si>
    <t>SL</t>
  </si>
  <si>
    <t>TP</t>
  </si>
  <si>
    <t>grafico sotto H1. ome SL impostato S3, come TP R3</t>
  </si>
  <si>
    <t>http://www.forexcrunch.com/category/forex-weekly-outlook/eur-usd-outlook/</t>
  </si>
  <si>
    <t>http://www.fxempire.com/technical/technical-analysis-reports/eurusd-forecast-july-21-2014-technical-analysis/</t>
  </si>
  <si>
    <t>positive trend</t>
  </si>
  <si>
    <t>neutral trend</t>
  </si>
  <si>
    <t>Trade effettuato ai valori impostai nel calcolatore</t>
  </si>
  <si>
    <t>Risultati del trade:</t>
  </si>
  <si>
    <t>2 - Giovedì 24/07/2014 - Rho</t>
  </si>
  <si>
    <t>trend ancora al ribasso, tutti gli indicatori indicano trend discendente</t>
  </si>
  <si>
    <t>sentiment incerto, leggere prevalenza di ottimisti</t>
  </si>
  <si>
    <t>http://www.investing.com/technical/technical-summary</t>
  </si>
  <si>
    <t>RR</t>
  </si>
  <si>
    <t>:</t>
  </si>
  <si>
    <t>essendo in forte trend ribassista imposto un RR maggiore di 1:2</t>
  </si>
  <si>
    <t>Analisi candelstik:</t>
  </si>
  <si>
    <t>http://www.dailyfx.com/technical_analysis/candlesticks?candlestick=EUR/USD</t>
  </si>
  <si>
    <t>non ci sono figure di inversione</t>
  </si>
  <si>
    <t>Sentiment analysis</t>
  </si>
  <si>
    <t>http://www.dailyfx.com/technical_analysis/sentiment</t>
  </si>
  <si>
    <t>sentiment prevalenza di ottimisti</t>
  </si>
  <si>
    <t>trades portati a termine con successo. Take profit raggiunto quasi totalmente, chiusi in manuale per arrivo w.e.</t>
  </si>
  <si>
    <t>Domenica 27/07/2014</t>
  </si>
  <si>
    <t>due precedenti trades portati a termine con successo sull'attuale trend negativo dell'EURUSD</t>
  </si>
  <si>
    <t>La settimana appena trascorsa evidenza un trend ribassista con formazione di un canale importante</t>
  </si>
  <si>
    <t>dovrebbe invertirsi il trend se l'Euro sta intorno a 1,3460</t>
  </si>
  <si>
    <t>Non ci sono candelstick che fanno pensare ad una inversione del trend ribassista</t>
  </si>
  <si>
    <t>Gli indicatori di sentiment continuano ad indicare un sentiment rialzista</t>
  </si>
  <si>
    <t>Domani mattina apriro' un trade al short</t>
  </si>
  <si>
    <t>Candelstik: no segnali inversione</t>
  </si>
  <si>
    <t>Sentiment: forex factory</t>
  </si>
  <si>
    <t>sono attesi dati sul prodotto interno lordo ottimistici ma lo scorso mese sono stati molto piu' bassi del previsto</t>
  </si>
  <si>
    <t>Riuassunto della situazione e decisione:</t>
  </si>
  <si>
    <t>- analisi di sentiment incerta</t>
  </si>
  <si>
    <t>-quadro tecnico short</t>
  </si>
  <si>
    <t>-quadro macroeconomico: GPD USA mercoledì potrebe essere critico</t>
  </si>
  <si>
    <t>quindi lavorare per incrementare EURUSD</t>
  </si>
  <si>
    <t>Trade aperto come da calcolatore</t>
  </si>
  <si>
    <t>aperto in virtuale FXPRO ed in real su AAAFX</t>
  </si>
  <si>
    <t>Sciocchezza: guardando il trade (sono in vacanza) ho notato sul grafico M5 che il prezzo , contrariamente</t>
  </si>
  <si>
    <t>alla previsione saliva allora ho venduto è riperto al rialzo; dopo qualche minuto si è nuovamente</t>
  </si>
  <si>
    <t>manifestata tendenza ribassista per cui ho chiuso e riaperto al ribasso.</t>
  </si>
  <si>
    <t xml:space="preserve">Questa errata valutazione mi è costata 25 euro. </t>
  </si>
  <si>
    <t>trade in corso……………………</t>
  </si>
  <si>
    <t>il trade sta recuperando ed ora è vicino al take profit</t>
  </si>
  <si>
    <t>con un potenziale guadagno di 20 euro</t>
  </si>
  <si>
    <t>abbasso lo stop loss al prezzo di ingresso</t>
  </si>
  <si>
    <t>TREND CONCLUSO CON SUCCESSO RAGGIUNTO TD</t>
  </si>
  <si>
    <t>Martedì 29/07/2014</t>
  </si>
  <si>
    <r>
      <t xml:space="preserve">ho identificato cio' che sembra un </t>
    </r>
    <r>
      <rPr>
        <b/>
        <sz val="12"/>
        <color rgb="FF00B050"/>
        <rFont val="Arial Narrow"/>
        <family val="2"/>
      </rPr>
      <t xml:space="preserve">High Flag </t>
    </r>
    <r>
      <rPr>
        <sz val="12"/>
        <color theme="1"/>
        <rFont val="Arial Narrow"/>
        <family val="2"/>
      </rPr>
      <t>su AUDNZD</t>
    </r>
  </si>
  <si>
    <t>figura ad alta prbabilità di rialzo</t>
  </si>
  <si>
    <t>forse l'ho presa troppo tardi…..</t>
  </si>
  <si>
    <t>FIGURA NON REALIZZATA, IL TREND SI E' INVERTITO, SCATTATO SL</t>
  </si>
  <si>
    <t>dopo uscita dalla bandiera c'è stata una correzione che ha negato ulteriori</t>
  </si>
  <si>
    <t>salite.</t>
  </si>
  <si>
    <t>La figura  era da individuare con anticipo al superamento</t>
  </si>
  <si>
    <t>di 1,1011</t>
  </si>
  <si>
    <t>questo pair è rischioso da trattare per slippage</t>
  </si>
  <si>
    <t>e spread alti</t>
  </si>
  <si>
    <t>Grafico GBPUSD H1 appare in un canale discendente ribassista su un orizzonte</t>
  </si>
  <si>
    <t xml:space="preserve">appare una buona occasione per andare long non appena il prezzo dovesse arrivare ad 1,69925 area grigia per entrare sul trade ribassista </t>
  </si>
  <si>
    <t>Prevedo un rialzo con cui potrei andare a cogliere un rintracciamento sull'orizzonte H1 che è su un trende negativo</t>
  </si>
  <si>
    <t>Posizione Long con l'obiettivo di cogliere un rimbalzo chiaramente visibile su D1 ed H1</t>
  </si>
  <si>
    <t>D1 inserito su trend rialzista</t>
  </si>
  <si>
    <t>H1 inserito su trend ribassista</t>
  </si>
  <si>
    <t xml:space="preserve">entrata: a mercato intorno a </t>
  </si>
  <si>
    <t>Grafico Giornaliero GBPUSD D1</t>
  </si>
  <si>
    <t>Vedere il segnale ADX e MACD !</t>
  </si>
  <si>
    <r>
      <t xml:space="preserve">trade su EURUSD </t>
    </r>
    <r>
      <rPr>
        <b/>
        <sz val="12"/>
        <color rgb="FFFF0000"/>
        <rFont val="Arial Narrow"/>
        <family val="2"/>
      </rPr>
      <t>short</t>
    </r>
  </si>
  <si>
    <t>PSAR short</t>
  </si>
  <si>
    <r>
      <t>Sentiment:</t>
    </r>
    <r>
      <rPr>
        <b/>
        <sz val="12"/>
        <color rgb="FFFF0000"/>
        <rFont val="Arial Narrow"/>
        <family val="2"/>
      </rPr>
      <t xml:space="preserve"> bearish</t>
    </r>
  </si>
  <si>
    <t>segnale short</t>
  </si>
  <si>
    <t>formazione forte trend</t>
  </si>
  <si>
    <t>ribassista</t>
  </si>
  <si>
    <t>Analisi Candelstik:</t>
  </si>
  <si>
    <t>short</t>
  </si>
  <si>
    <r>
      <t xml:space="preserve">Analisi sentiment: </t>
    </r>
    <r>
      <rPr>
        <b/>
        <sz val="12"/>
        <color rgb="FFFF0000"/>
        <rFont val="Arial Narrow"/>
        <family val="2"/>
      </rPr>
      <t>Bearish</t>
    </r>
  </si>
  <si>
    <t>Ho cambiato idea, il trade non sarà aperto al rialzo bensì al ribasso.</t>
  </si>
  <si>
    <t xml:space="preserve">Quadro Tecnico: </t>
  </si>
  <si>
    <t>1 - medie mobili: short</t>
  </si>
  <si>
    <t>2 - ADX: trend forte al ribasso</t>
  </si>
  <si>
    <t>3 - MACD: segnale vendita</t>
  </si>
  <si>
    <t>4 - Parabolic SAR ribasso</t>
  </si>
  <si>
    <t>Lunedì 4/8/2014</t>
  </si>
  <si>
    <r>
      <t xml:space="preserve">trade su GBPUSD </t>
    </r>
    <r>
      <rPr>
        <b/>
        <sz val="12"/>
        <color rgb="FFFF0000"/>
        <rFont val="Arial Narrow"/>
        <family val="2"/>
      </rPr>
      <t>short</t>
    </r>
  </si>
  <si>
    <t>trade chiuso parzialmente con 0,07 lotti con profitto di 23 euro</t>
  </si>
  <si>
    <t>rimane aperto lotto di 0,01 per profitto di lungo periodo con obiettivo 1,68972 come da impostazione trade</t>
  </si>
  <si>
    <t>ultima parte del lotto chiuso al breakeven.</t>
  </si>
  <si>
    <t>Domenica 10/08/2014 - Torre dell'Orso - MT4 risultano all'11/08/2014 poiché effettuati intorno a 00am</t>
  </si>
  <si>
    <t>individuata PIN bar D1 su USDJPY in formazione</t>
  </si>
  <si>
    <t xml:space="preserve">occhio sinistro ben definito, naso rilevante </t>
  </si>
  <si>
    <t xml:space="preserve">con buona sporgenza, lunedì sera decisione </t>
  </si>
  <si>
    <t>se entrare al rialzo con SL=101,295</t>
  </si>
  <si>
    <t>entry=102,340</t>
  </si>
  <si>
    <t>valore di un pip=0,01/102,203=</t>
  </si>
  <si>
    <t>entry</t>
  </si>
  <si>
    <t>pip</t>
  </si>
  <si>
    <t>points</t>
  </si>
  <si>
    <t>trade su USDJPY long</t>
  </si>
  <si>
    <t>calcolatore USD/JPY short</t>
  </si>
  <si>
    <t>sl</t>
  </si>
  <si>
    <t>calcolatore USD/JPY long</t>
  </si>
  <si>
    <t>tp1</t>
  </si>
  <si>
    <t>rapporto rischio rendimento scorretto !!</t>
  </si>
  <si>
    <t>a causa dell'errato posizion sizing che doveva essere</t>
  </si>
  <si>
    <t>di 0,04</t>
  </si>
  <si>
    <t>non sono sicuro sul calcolo del lotto; 2 oppure 0,2 lotti per un rischio dell' 1,9% sul balance ?</t>
  </si>
  <si>
    <t>per un errore di calcolo ho aperto un lotto da 0,14 unità che considerando uno SL piazzato a 101,295 come da indicazioni teoriche</t>
  </si>
  <si>
    <t>comporta una massimo rischio di 87 Euro che corrispondono al ,9% del capitale di trading. TROPPO ALTO</t>
  </si>
  <si>
    <t>non superare il 3%. Meglio 2%</t>
  </si>
  <si>
    <t>trade da seguire, spezzato in due trade per errore</t>
  </si>
  <si>
    <t>spostato SL al breakeven</t>
  </si>
  <si>
    <t>impostato TS a 20pips</t>
  </si>
  <si>
    <t>Entrame i Trades chiusi per raggiungimento del TP che era stato alzato ben oltre il berakeven; guadagno complessivo per 25 Euro (2,2%)</t>
  </si>
  <si>
    <t>Lunedì 11/08/2014 - Torre dell'Orso</t>
  </si>
  <si>
    <t>Pin Bar su AUDJPY</t>
  </si>
  <si>
    <t>con perforazione MA yearly (220 giorni)</t>
  </si>
  <si>
    <t>vedere grafico D1</t>
  </si>
  <si>
    <t>da questo trade mi aspetto un ritorno di circa 50 EURO</t>
  </si>
  <si>
    <t>a fronte un rischio di 26 Euro</t>
  </si>
  <si>
    <t>trade su AUDJPY long</t>
  </si>
  <si>
    <t>P/L (AUD)</t>
  </si>
  <si>
    <t>TP impostato arbitrariamente con RR 1:2</t>
  </si>
  <si>
    <t>position sizing centrato</t>
  </si>
  <si>
    <t>rapporto di cambio EUR/AUD=1,4452</t>
  </si>
  <si>
    <t>spunto dal forum ForexFactory</t>
  </si>
  <si>
    <t>http://www.forexfactory.com/showthread.php?t=2331&amp;page=6589</t>
  </si>
  <si>
    <t>trade da seguire, dovrebbe essere un bel trade !</t>
  </si>
  <si>
    <t>impostato trailing stop a 20 pips</t>
  </si>
  <si>
    <r>
      <t xml:space="preserve">Lunedì 11/08/2014 - </t>
    </r>
    <r>
      <rPr>
        <sz val="12"/>
        <color rgb="FFFF0000"/>
        <rFont val="Arial Narrow"/>
        <family val="2"/>
      </rPr>
      <t>trade chiuso</t>
    </r>
  </si>
  <si>
    <t>individuata PIN bar su USDCCK (valuta Czech Rep.)</t>
  </si>
  <si>
    <t>Pin bars contro il trend ma molto chiara. Provo a tradarla. Naso molto pronunciato. Impostato SL secondo teoria a 10 pips sopra il naso; TP impostato su un livello storico di supporto/resistanza ad 20,422</t>
  </si>
  <si>
    <t>trade su USDCZZ short</t>
  </si>
  <si>
    <t>calcolatoreshort</t>
  </si>
  <si>
    <t>calcolatore  long</t>
  </si>
  <si>
    <t>Posizion sizing per rimanere su un rischio inferieore al 3%</t>
  </si>
  <si>
    <t>Da seguire</t>
  </si>
  <si>
    <t>Trade chiuso in perdita (calcolo errato dello SL)</t>
  </si>
  <si>
    <t>avevo stimato una perdita massima di 15 Euro in relatà per</t>
  </si>
  <si>
    <t>errato calcolo pur non raggiungendo lo SL ho subitpìo</t>
  </si>
  <si>
    <t>una perdita di 43 euro.</t>
  </si>
  <si>
    <t xml:space="preserve">L'errore di calcolo va capito ed evitato </t>
  </si>
  <si>
    <t>con una errata valutazione la perdita sarebbe stata contenuta.</t>
  </si>
  <si>
    <t>ERRORE DI POSITION SIZING</t>
  </si>
  <si>
    <t>Mercoledì 13/08/2014 - Torre dell'Orso</t>
  </si>
  <si>
    <t>spunto dal topic James16 trading the PIN bars</t>
  </si>
  <si>
    <t>GPB/JPY</t>
  </si>
  <si>
    <t xml:space="preserve">c'è in formazione un triangolo con possibiità di rottura verso l'alto ed una PIN bars negata su cui costruisco un tentativo di Long </t>
  </si>
  <si>
    <t>con obiettivo 175 ed una presa intermedia a 173,7 (TP1 TP2)</t>
  </si>
  <si>
    <t>a TP1 sposterò SL al breakeven</t>
  </si>
  <si>
    <t>Position Size a circa il 2% del capitale di trading</t>
  </si>
  <si>
    <t>trade su GPBJPY long</t>
  </si>
  <si>
    <t>P/L (GBP)</t>
  </si>
  <si>
    <t>un Trade in corso da gestire</t>
  </si>
  <si>
    <t>trade in perdita di circa 15 euro</t>
  </si>
  <si>
    <t>Il trend in crescita lascia pensare</t>
  </si>
  <si>
    <t>ad un rimbalzo.</t>
  </si>
  <si>
    <t>domani giornata decisiva</t>
  </si>
  <si>
    <t>Lotto chiuso in perdita di 15 Euro</t>
  </si>
  <si>
    <t>In ogni caso questa non era una formazione PIN bar.</t>
  </si>
  <si>
    <t>Lunedì 18/08/2014 ore 2.00 am - Rho ritorno dalle vacanze</t>
  </si>
  <si>
    <t>AUDNZD</t>
  </si>
  <si>
    <t>pin bar ribassista con buon RR potenziale di 5:1 (spunto personale)</t>
  </si>
  <si>
    <r>
      <t xml:space="preserve">trade su AUDNZD </t>
    </r>
    <r>
      <rPr>
        <b/>
        <sz val="12"/>
        <color rgb="FFFF0000"/>
        <rFont val="Arial Narrow"/>
        <family val="2"/>
      </rPr>
      <t>short</t>
    </r>
  </si>
  <si>
    <t>Il tread sta andando male. Trade chiuso,  persi 18 euro in una giornata, lo stop era sul massimo della pin bar</t>
  </si>
  <si>
    <t>Raggiunto lo SL</t>
  </si>
  <si>
    <t>Loss di 30 euro (-2,7%)</t>
  </si>
  <si>
    <t>Lunedì 18/8/2014 - Rho</t>
  </si>
  <si>
    <t>spunto da James16</t>
  </si>
  <si>
    <t>EURJPY</t>
  </si>
  <si>
    <t>trade su EURJPY short</t>
  </si>
  <si>
    <t>Raporto RR interessante</t>
  </si>
  <si>
    <t>Si potrebbe anche piazzare un TP intermedio ad 136,380</t>
  </si>
  <si>
    <t>con un RR 1:2,2 (2,2R)</t>
  </si>
  <si>
    <t>http://www.forexfactory.com/showthread.php?p=7680438#post7680438</t>
  </si>
  <si>
    <r>
      <rPr>
        <b/>
        <sz val="12"/>
        <color theme="1"/>
        <rFont val="Arial Narrow"/>
        <family val="2"/>
      </rPr>
      <t>Trade chiuso al Break even</t>
    </r>
    <r>
      <rPr>
        <sz val="12"/>
        <color theme="1"/>
        <rFont val="Arial Narrow"/>
        <family val="2"/>
      </rPr>
      <t xml:space="preserve"> al raggiungimento dello SL che era modificato per seguire il buon andamento</t>
    </r>
  </si>
  <si>
    <r>
      <t xml:space="preserve">Se non avessi spostato lo SL al BreakEven il trade sarebbe ancora in corso. </t>
    </r>
    <r>
      <rPr>
        <sz val="12"/>
        <color rgb="FFFF0000"/>
        <rFont val="Arial Narrow"/>
        <family val="2"/>
      </rPr>
      <t xml:space="preserve">Verificare come sarebbe andata a finire </t>
    </r>
  </si>
  <si>
    <t>Martedì 19/8/2014 - Rho- Trend Strg - Trade ancora aperto</t>
  </si>
  <si>
    <t>tentativo di entrare su un possibile trend up su EURGBP di lungo periodo su Chart daily</t>
  </si>
  <si>
    <t>siamo ancora ben sotto la MA180 ma c'è un cross sulla MA60</t>
  </si>
  <si>
    <t>PSAR, MACD confermano segnale di acquisto, ADX segnala trend in atto</t>
  </si>
  <si>
    <t>trade su EURGBP short</t>
  </si>
  <si>
    <t>long</t>
  </si>
  <si>
    <t>http://www.forexfactory.com/trades.php#positions</t>
  </si>
  <si>
    <t>Martedì 19/08/2014 - Rho - DA IMPOSTARE - NON ANCORA EFFETTUATO L'ORDINE</t>
  </si>
  <si>
    <t>GPBCAD long</t>
  </si>
  <si>
    <t>http://www.forexfactory.com/attachment.php?attachmentid=1492932&amp;d=1408468222</t>
  </si>
  <si>
    <t>http://www.forexfactory.com/showthread.php?t=2331&amp;page=6594</t>
  </si>
  <si>
    <t>chart Daily</t>
  </si>
  <si>
    <t>trade su GBPCAD short</t>
  </si>
  <si>
    <t xml:space="preserve">19/08/2014 - Rho </t>
  </si>
  <si>
    <t>Pin bar H4 - short</t>
  </si>
  <si>
    <t>calcolatore USD/JPYshort</t>
  </si>
  <si>
    <t>rapporto di cambio EUR/AUD=1,4312</t>
  </si>
  <si>
    <t>trades NON andato a buon fine</t>
  </si>
  <si>
    <t>20/08/2014 - 21:30 21:00 - trade ancora aperto</t>
  </si>
  <si>
    <t>pin bar su AUDUSD short</t>
  </si>
  <si>
    <t>acquisto a 0,92881</t>
  </si>
  <si>
    <t>BEOB BAR</t>
  </si>
  <si>
    <t>ridotto SL verso BE</t>
  </si>
  <si>
    <t>nel frattempo si è formata una bellissima PIN bar rialzista in direzione esattamente opposta</t>
  </si>
  <si>
    <t>a quella BEOB Bar !!! Che faccio ? La tentazione sarebbe chiudere la posizione in leggera perdita ed arirne una nuova rialzista</t>
  </si>
  <si>
    <t>Ho tradato sulla barra BEOB blu short poi è arrivata la PIN freccia rossa long  !</t>
  </si>
  <si>
    <t>trade su EURJPY long</t>
  </si>
  <si>
    <t>PIN bar rialzista su chart Daily</t>
  </si>
  <si>
    <t>Pin bar molto pronunciata con negazione supporto @ 136,525</t>
  </si>
  <si>
    <t>aspettative positive abbastanza chiare, RR rischio rendimento non proprio esaltanti</t>
  </si>
  <si>
    <t>nel caso si manifestasse un trend al rialzo deciso il prossimo TP @ 143407 con RR decisamente interessanti (3R)</t>
  </si>
  <si>
    <t>Massima esposizione 37 Euro che sono poco fuori al limite massimo del 3% del capitale di trading</t>
  </si>
  <si>
    <t>dovessi reimpostare il trade CORREGGERE.</t>
  </si>
  <si>
    <t>POSITION SIZING NON DEROGABILE</t>
  </si>
  <si>
    <t>23/08/2014 - Bardonecchia - Trend Stratagy</t>
  </si>
  <si>
    <t>GBPUSD trend ribassista</t>
  </si>
  <si>
    <t>forte trend ribassista dovuto a debolezza della Sterlina</t>
  </si>
  <si>
    <t>forte inclinazione della linea dei prezzi, pendenza della media mobile MA10 molto pronunciata</t>
  </si>
  <si>
    <t>probabile forte trend in atto</t>
  </si>
  <si>
    <t>Indicatori tecnici suggeriscono segnale di vendita</t>
  </si>
  <si>
    <t>MA, ADX, MACD, PSAR</t>
  </si>
  <si>
    <t>RSI in area di ipervenduto -&gt; non lasciarsi influenzare dagli oscillatori quanto si manifesta un forte trend.</t>
  </si>
  <si>
    <t>acquistare domenica 24/08/2014</t>
  </si>
  <si>
    <t>EURGBP</t>
  </si>
  <si>
    <t>Cross sulle medie mobili</t>
  </si>
  <si>
    <t>ok</t>
  </si>
  <si>
    <t>PSAR</t>
  </si>
  <si>
    <t>ADX</t>
  </si>
  <si>
    <t>MACD</t>
  </si>
  <si>
    <t>anticipo segnale con ampio margine</t>
  </si>
  <si>
    <t>26/08/2014 - Rho</t>
  </si>
  <si>
    <t>PIN BAR su AUDJPY</t>
  </si>
  <si>
    <t>PIN bar rialzista su chart H4</t>
  </si>
  <si>
    <t>EURAUD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</si>
</sst>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0.0%"/>
    <numFmt numFmtId="166" formatCode="0.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b/>
      <sz val="12"/>
      <color theme="1"/>
      <name val="Arial Narrow"/>
      <family val="2"/>
    </font>
    <font>
      <u/>
      <sz val="11"/>
      <color theme="10"/>
      <name val="Calibri"/>
      <family val="2"/>
    </font>
    <font>
      <sz val="12"/>
      <color rgb="FF0070C0"/>
      <name val="Arial Narrow"/>
      <family val="2"/>
    </font>
    <font>
      <sz val="12"/>
      <color theme="0"/>
      <name val="Arial Narrow"/>
      <family val="2"/>
    </font>
    <font>
      <strike/>
      <sz val="12"/>
      <color theme="1"/>
      <name val="Arial Narrow"/>
      <family val="2"/>
    </font>
    <font>
      <b/>
      <sz val="12"/>
      <color rgb="FF00B050"/>
      <name val="Arial Narrow"/>
      <family val="2"/>
    </font>
    <font>
      <b/>
      <sz val="12"/>
      <color rgb="FFFF0000"/>
      <name val="Arial Narrow"/>
      <family val="2"/>
    </font>
    <font>
      <b/>
      <sz val="12"/>
      <color rgb="FF06842D"/>
      <name val="Arial Narrow"/>
      <family val="2"/>
    </font>
    <font>
      <sz val="12"/>
      <name val="Arial Narrow"/>
      <family val="2"/>
    </font>
    <font>
      <sz val="12"/>
      <color theme="3" tint="0.39997558519241921"/>
      <name val="Arial Narrow"/>
      <family val="2"/>
    </font>
    <font>
      <strike/>
      <sz val="12"/>
      <name val="Arial Narrow"/>
      <family val="2"/>
    </font>
    <font>
      <strike/>
      <sz val="12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 applyBorder="1"/>
    <xf numFmtId="0" fontId="3" fillId="2" borderId="5" xfId="0" applyFont="1" applyFill="1" applyBorder="1"/>
    <xf numFmtId="0" fontId="3" fillId="0" borderId="0" xfId="0" quotePrefix="1" applyFont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0" borderId="1" xfId="0" applyFont="1" applyBorder="1"/>
    <xf numFmtId="0" fontId="3" fillId="3" borderId="2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3" borderId="0" xfId="0" applyFont="1" applyFill="1" applyBorder="1"/>
    <xf numFmtId="0" fontId="3" fillId="0" borderId="0" xfId="0" applyFont="1" applyBorder="1"/>
    <xf numFmtId="0" fontId="3" fillId="0" borderId="5" xfId="0" applyFont="1" applyBorder="1"/>
    <xf numFmtId="0" fontId="5" fillId="3" borderId="0" xfId="0" applyFont="1" applyFill="1" applyBorder="1"/>
    <xf numFmtId="164" fontId="3" fillId="0" borderId="0" xfId="0" applyNumberFormat="1" applyFont="1" applyBorder="1"/>
    <xf numFmtId="165" fontId="3" fillId="0" borderId="0" xfId="2" applyNumberFormat="1" applyFont="1" applyBorder="1"/>
    <xf numFmtId="0" fontId="3" fillId="0" borderId="6" xfId="0" applyFont="1" applyBorder="1"/>
    <xf numFmtId="0" fontId="3" fillId="0" borderId="7" xfId="0" applyFont="1" applyBorder="1"/>
    <xf numFmtId="165" fontId="3" fillId="0" borderId="7" xfId="2" applyNumberFormat="1" applyFont="1" applyBorder="1"/>
    <xf numFmtId="0" fontId="3" fillId="0" borderId="8" xfId="0" applyFont="1" applyBorder="1"/>
    <xf numFmtId="0" fontId="6" fillId="0" borderId="0" xfId="3" applyAlignment="1" applyProtection="1"/>
    <xf numFmtId="0" fontId="7" fillId="0" borderId="0" xfId="0" applyFont="1" applyBorder="1"/>
    <xf numFmtId="0" fontId="3" fillId="0" borderId="9" xfId="0" applyFont="1" applyBorder="1"/>
    <xf numFmtId="0" fontId="7" fillId="0" borderId="9" xfId="0" applyFont="1" applyBorder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2" fontId="8" fillId="0" borderId="0" xfId="0" applyNumberFormat="1" applyFont="1"/>
    <xf numFmtId="0" fontId="9" fillId="0" borderId="0" xfId="0" applyFont="1"/>
    <xf numFmtId="0" fontId="10" fillId="0" borderId="0" xfId="0" applyFont="1"/>
    <xf numFmtId="0" fontId="4" fillId="0" borderId="0" xfId="0" applyFont="1"/>
    <xf numFmtId="0" fontId="11" fillId="0" borderId="0" xfId="0" applyFont="1"/>
    <xf numFmtId="0" fontId="10" fillId="0" borderId="0" xfId="0" applyFont="1" applyBorder="1"/>
    <xf numFmtId="0" fontId="4" fillId="0" borderId="7" xfId="0" applyFont="1" applyBorder="1"/>
    <xf numFmtId="0" fontId="5" fillId="0" borderId="0" xfId="0" applyFont="1"/>
    <xf numFmtId="9" fontId="3" fillId="0" borderId="0" xfId="0" applyNumberFormat="1" applyFont="1"/>
    <xf numFmtId="9" fontId="3" fillId="0" borderId="0" xfId="2" applyFont="1"/>
    <xf numFmtId="0" fontId="12" fillId="0" borderId="0" xfId="0" applyFont="1" applyFill="1"/>
    <xf numFmtId="0" fontId="12" fillId="0" borderId="9" xfId="0" applyFont="1" applyBorder="1"/>
    <xf numFmtId="166" fontId="3" fillId="0" borderId="0" xfId="0" applyNumberFormat="1" applyFont="1"/>
    <xf numFmtId="0" fontId="13" fillId="4" borderId="0" xfId="0" applyFont="1" applyFill="1" applyBorder="1"/>
    <xf numFmtId="0" fontId="3" fillId="4" borderId="0" xfId="0" applyFont="1" applyFill="1"/>
    <xf numFmtId="0" fontId="12" fillId="0" borderId="0" xfId="0" applyFont="1"/>
    <xf numFmtId="14" fontId="3" fillId="0" borderId="0" xfId="0" applyNumberFormat="1" applyFont="1"/>
    <xf numFmtId="0" fontId="12" fillId="0" borderId="0" xfId="0" applyFont="1" applyBorder="1"/>
    <xf numFmtId="0" fontId="5" fillId="0" borderId="0" xfId="0" applyFont="1" applyAlignment="1">
      <alignment horizontal="center"/>
    </xf>
    <xf numFmtId="0" fontId="14" fillId="0" borderId="0" xfId="0" applyFont="1"/>
    <xf numFmtId="2" fontId="13" fillId="0" borderId="0" xfId="0" applyNumberFormat="1" applyFont="1"/>
    <xf numFmtId="164" fontId="3" fillId="0" borderId="0" xfId="0" applyNumberFormat="1" applyFont="1"/>
    <xf numFmtId="43" fontId="3" fillId="0" borderId="0" xfId="1" applyFont="1"/>
    <xf numFmtId="0" fontId="9" fillId="0" borderId="1" xfId="0" applyFont="1" applyBorder="1"/>
    <xf numFmtId="0" fontId="9" fillId="3" borderId="2" xfId="0" applyFont="1" applyFill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3" borderId="0" xfId="0" applyFont="1" applyFill="1" applyBorder="1"/>
    <xf numFmtId="0" fontId="9" fillId="0" borderId="0" xfId="0" applyFont="1" applyBorder="1"/>
    <xf numFmtId="0" fontId="9" fillId="0" borderId="5" xfId="0" applyFont="1" applyBorder="1"/>
    <xf numFmtId="2" fontId="15" fillId="0" borderId="0" xfId="0" applyNumberFormat="1" applyFont="1"/>
    <xf numFmtId="164" fontId="9" fillId="0" borderId="0" xfId="0" applyNumberFormat="1" applyFont="1" applyBorder="1"/>
    <xf numFmtId="165" fontId="9" fillId="0" borderId="0" xfId="2" applyNumberFormat="1" applyFont="1" applyBorder="1"/>
    <xf numFmtId="0" fontId="9" fillId="0" borderId="6" xfId="0" applyFont="1" applyBorder="1"/>
    <xf numFmtId="0" fontId="9" fillId="0" borderId="7" xfId="0" applyFont="1" applyBorder="1"/>
    <xf numFmtId="165" fontId="9" fillId="0" borderId="7" xfId="2" applyNumberFormat="1" applyFont="1" applyBorder="1"/>
    <xf numFmtId="0" fontId="16" fillId="0" borderId="7" xfId="0" applyFont="1" applyBorder="1"/>
    <xf numFmtId="0" fontId="9" fillId="0" borderId="8" xfId="0" applyFont="1" applyBorder="1"/>
    <xf numFmtId="3" fontId="3" fillId="3" borderId="0" xfId="0" applyNumberFormat="1" applyFont="1" applyFill="1" applyBorder="1"/>
  </cellXfs>
  <cellStyles count="4">
    <cellStyle name="Collegamento ipertestuale" xfId="3" builtinId="8"/>
    <cellStyle name="Migliaia" xfId="1" builtinId="3"/>
    <cellStyle name="Normale" xfId="0" builtinId="0"/>
    <cellStyle name="Percentual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410936</xdr:colOff>
      <xdr:row>25</xdr:row>
      <xdr:rowOff>34017</xdr:rowOff>
    </xdr:from>
    <xdr:to>
      <xdr:col>22</xdr:col>
      <xdr:colOff>262122</xdr:colOff>
      <xdr:row>49</xdr:row>
      <xdr:rowOff>157842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17036" y="5139417"/>
          <a:ext cx="6537736" cy="51720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444956</xdr:colOff>
      <xdr:row>50</xdr:row>
      <xdr:rowOff>175533</xdr:rowOff>
    </xdr:from>
    <xdr:to>
      <xdr:col>17</xdr:col>
      <xdr:colOff>560296</xdr:colOff>
      <xdr:row>62</xdr:row>
      <xdr:rowOff>134804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51056" y="10281558"/>
          <a:ext cx="3753890" cy="248339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</xdr:row>
      <xdr:rowOff>46264</xdr:rowOff>
    </xdr:from>
    <xdr:to>
      <xdr:col>12</xdr:col>
      <xdr:colOff>187896</xdr:colOff>
      <xdr:row>56</xdr:row>
      <xdr:rowOff>170089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151664"/>
          <a:ext cx="10484421" cy="6638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59</xdr:row>
      <xdr:rowOff>190500</xdr:rowOff>
    </xdr:from>
    <xdr:to>
      <xdr:col>4</xdr:col>
      <xdr:colOff>241433</xdr:colOff>
      <xdr:row>76</xdr:row>
      <xdr:rowOff>123825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2096750"/>
          <a:ext cx="3308483" cy="35052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104775</xdr:colOff>
      <xdr:row>59</xdr:row>
      <xdr:rowOff>123825</xdr:rowOff>
    </xdr:from>
    <xdr:to>
      <xdr:col>12</xdr:col>
      <xdr:colOff>476927</xdr:colOff>
      <xdr:row>65</xdr:row>
      <xdr:rowOff>47625</xdr:rowOff>
    </xdr:to>
    <xdr:pic>
      <xdr:nvPicPr>
        <xdr:cNvPr id="6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838575" y="12030075"/>
          <a:ext cx="6134777" cy="11811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403514</xdr:colOff>
      <xdr:row>96</xdr:row>
      <xdr:rowOff>152401</xdr:rowOff>
    </xdr:from>
    <xdr:to>
      <xdr:col>11</xdr:col>
      <xdr:colOff>339559</xdr:colOff>
      <xdr:row>113</xdr:row>
      <xdr:rowOff>28576</xdr:rowOff>
    </xdr:to>
    <xdr:pic>
      <xdr:nvPicPr>
        <xdr:cNvPr id="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689889" y="19459576"/>
          <a:ext cx="2984045" cy="3448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86</xdr:row>
      <xdr:rowOff>48986</xdr:rowOff>
    </xdr:from>
    <xdr:to>
      <xdr:col>5</xdr:col>
      <xdr:colOff>596713</xdr:colOff>
      <xdr:row>112</xdr:row>
      <xdr:rowOff>134711</xdr:rowOff>
    </xdr:to>
    <xdr:pic>
      <xdr:nvPicPr>
        <xdr:cNvPr id="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17355911"/>
          <a:ext cx="5349688" cy="5553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138</xdr:row>
      <xdr:rowOff>190500</xdr:rowOff>
    </xdr:from>
    <xdr:to>
      <xdr:col>12</xdr:col>
      <xdr:colOff>813663</xdr:colOff>
      <xdr:row>166</xdr:row>
      <xdr:rowOff>28575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27898725"/>
          <a:ext cx="11014938" cy="57150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329045</xdr:colOff>
      <xdr:row>139</xdr:row>
      <xdr:rowOff>77932</xdr:rowOff>
    </xdr:from>
    <xdr:to>
      <xdr:col>29</xdr:col>
      <xdr:colOff>608073</xdr:colOff>
      <xdr:row>166</xdr:row>
      <xdr:rowOff>1732</xdr:rowOff>
    </xdr:to>
    <xdr:pic>
      <xdr:nvPicPr>
        <xdr:cNvPr id="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1606645" y="27986182"/>
          <a:ext cx="10699378" cy="559117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605117</xdr:colOff>
      <xdr:row>6</xdr:row>
      <xdr:rowOff>145677</xdr:rowOff>
    </xdr:from>
    <xdr:to>
      <xdr:col>31</xdr:col>
      <xdr:colOff>459441</xdr:colOff>
      <xdr:row>23</xdr:row>
      <xdr:rowOff>24654</xdr:rowOff>
    </xdr:to>
    <xdr:pic>
      <xdr:nvPicPr>
        <xdr:cNvPr id="1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3740092" y="1422027"/>
          <a:ext cx="8388724" cy="337465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169</xdr:row>
      <xdr:rowOff>1</xdr:rowOff>
    </xdr:from>
    <xdr:to>
      <xdr:col>5</xdr:col>
      <xdr:colOff>529483</xdr:colOff>
      <xdr:row>175</xdr:row>
      <xdr:rowOff>145164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" y="33909001"/>
          <a:ext cx="5253882" cy="1411988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</xdr:colOff>
      <xdr:row>169</xdr:row>
      <xdr:rowOff>108856</xdr:rowOff>
    </xdr:from>
    <xdr:to>
      <xdr:col>16</xdr:col>
      <xdr:colOff>412575</xdr:colOff>
      <xdr:row>174</xdr:row>
      <xdr:rowOff>83003</xdr:rowOff>
    </xdr:to>
    <xdr:pic>
      <xdr:nvPicPr>
        <xdr:cNvPr id="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200777" y="34017856"/>
          <a:ext cx="6146623" cy="1021897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0</xdr:colOff>
      <xdr:row>54</xdr:row>
      <xdr:rowOff>108858</xdr:rowOff>
    </xdr:from>
    <xdr:to>
      <xdr:col>32</xdr:col>
      <xdr:colOff>127907</xdr:colOff>
      <xdr:row>79</xdr:row>
      <xdr:rowOff>187779</xdr:rowOff>
    </xdr:to>
    <xdr:pic>
      <xdr:nvPicPr>
        <xdr:cNvPr id="1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7402175" y="11014983"/>
          <a:ext cx="5004707" cy="533672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178</xdr:row>
      <xdr:rowOff>47224</xdr:rowOff>
    </xdr:from>
    <xdr:to>
      <xdr:col>14</xdr:col>
      <xdr:colOff>167542</xdr:colOff>
      <xdr:row>183</xdr:row>
      <xdr:rowOff>156322</xdr:rowOff>
    </xdr:to>
    <xdr:pic>
      <xdr:nvPicPr>
        <xdr:cNvPr id="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0" y="35756449"/>
          <a:ext cx="11911867" cy="116637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208</xdr:row>
      <xdr:rowOff>180975</xdr:rowOff>
    </xdr:from>
    <xdr:to>
      <xdr:col>8</xdr:col>
      <xdr:colOff>364512</xdr:colOff>
      <xdr:row>225</xdr:row>
      <xdr:rowOff>0</xdr:rowOff>
    </xdr:to>
    <xdr:pic>
      <xdr:nvPicPr>
        <xdr:cNvPr id="1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41938575"/>
          <a:ext cx="7889262" cy="3381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227</xdr:row>
      <xdr:rowOff>58512</xdr:rowOff>
    </xdr:from>
    <xdr:to>
      <xdr:col>7</xdr:col>
      <xdr:colOff>476490</xdr:colOff>
      <xdr:row>245</xdr:row>
      <xdr:rowOff>87086</xdr:rowOff>
    </xdr:to>
    <xdr:pic>
      <xdr:nvPicPr>
        <xdr:cNvPr id="1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0" y="45616587"/>
          <a:ext cx="7086840" cy="3809999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54427</xdr:colOff>
      <xdr:row>187</xdr:row>
      <xdr:rowOff>176893</xdr:rowOff>
    </xdr:from>
    <xdr:to>
      <xdr:col>16</xdr:col>
      <xdr:colOff>103689</xdr:colOff>
      <xdr:row>193</xdr:row>
      <xdr:rowOff>198664</xdr:rowOff>
    </xdr:to>
    <xdr:pic>
      <xdr:nvPicPr>
        <xdr:cNvPr id="1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340802" y="37705393"/>
          <a:ext cx="7059662" cy="128859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256</xdr:row>
      <xdr:rowOff>81643</xdr:rowOff>
    </xdr:from>
    <xdr:to>
      <xdr:col>7</xdr:col>
      <xdr:colOff>602635</xdr:colOff>
      <xdr:row>281</xdr:row>
      <xdr:rowOff>147677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0" y="51469018"/>
          <a:ext cx="7212985" cy="536193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68036</xdr:colOff>
      <xdr:row>247</xdr:row>
      <xdr:rowOff>27214</xdr:rowOff>
    </xdr:from>
    <xdr:to>
      <xdr:col>11</xdr:col>
      <xdr:colOff>469243</xdr:colOff>
      <xdr:row>249</xdr:row>
      <xdr:rowOff>29936</xdr:rowOff>
    </xdr:to>
    <xdr:pic>
      <xdr:nvPicPr>
        <xdr:cNvPr id="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68036" y="49585789"/>
          <a:ext cx="9973832" cy="42182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283</xdr:row>
      <xdr:rowOff>40821</xdr:rowOff>
    </xdr:from>
    <xdr:to>
      <xdr:col>13</xdr:col>
      <xdr:colOff>42138</xdr:colOff>
      <xdr:row>318</xdr:row>
      <xdr:rowOff>190500</xdr:rowOff>
    </xdr:to>
    <xdr:pic>
      <xdr:nvPicPr>
        <xdr:cNvPr id="2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0" y="56847921"/>
          <a:ext cx="11072088" cy="750297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325</xdr:row>
      <xdr:rowOff>76200</xdr:rowOff>
    </xdr:from>
    <xdr:to>
      <xdr:col>7</xdr:col>
      <xdr:colOff>526435</xdr:colOff>
      <xdr:row>354</xdr:row>
      <xdr:rowOff>95251</xdr:rowOff>
    </xdr:to>
    <xdr:pic>
      <xdr:nvPicPr>
        <xdr:cNvPr id="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65284350"/>
          <a:ext cx="7136785" cy="6105526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100855</xdr:colOff>
      <xdr:row>325</xdr:row>
      <xdr:rowOff>33616</xdr:rowOff>
    </xdr:from>
    <xdr:to>
      <xdr:col>17</xdr:col>
      <xdr:colOff>143233</xdr:colOff>
      <xdr:row>346</xdr:row>
      <xdr:rowOff>43702</xdr:rowOff>
    </xdr:to>
    <xdr:pic>
      <xdr:nvPicPr>
        <xdr:cNvPr id="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7520830" y="65241766"/>
          <a:ext cx="7205178" cy="442016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358</xdr:row>
      <xdr:rowOff>37418</xdr:rowOff>
    </xdr:from>
    <xdr:to>
      <xdr:col>5</xdr:col>
      <xdr:colOff>471048</xdr:colOff>
      <xdr:row>381</xdr:row>
      <xdr:rowOff>139473</xdr:rowOff>
    </xdr:to>
    <xdr:pic>
      <xdr:nvPicPr>
        <xdr:cNvPr id="2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0" y="71846393"/>
          <a:ext cx="4966848" cy="493123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76200</xdr:colOff>
      <xdr:row>359</xdr:row>
      <xdr:rowOff>38100</xdr:rowOff>
    </xdr:from>
    <xdr:to>
      <xdr:col>18</xdr:col>
      <xdr:colOff>4839</xdr:colOff>
      <xdr:row>388</xdr:row>
      <xdr:rowOff>66676</xdr:rowOff>
    </xdr:to>
    <xdr:pic>
      <xdr:nvPicPr>
        <xdr:cNvPr id="25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5362575" y="72047100"/>
          <a:ext cx="10139439" cy="611505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384</xdr:row>
      <xdr:rowOff>33618</xdr:rowOff>
    </xdr:from>
    <xdr:to>
      <xdr:col>5</xdr:col>
      <xdr:colOff>530359</xdr:colOff>
      <xdr:row>408</xdr:row>
      <xdr:rowOff>159684</xdr:rowOff>
    </xdr:to>
    <xdr:pic>
      <xdr:nvPicPr>
        <xdr:cNvPr id="2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77043243"/>
          <a:ext cx="5054734" cy="517431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431</xdr:row>
      <xdr:rowOff>190500</xdr:rowOff>
    </xdr:from>
    <xdr:to>
      <xdr:col>2</xdr:col>
      <xdr:colOff>530039</xdr:colOff>
      <xdr:row>443</xdr:row>
      <xdr:rowOff>63873</xdr:rowOff>
    </xdr:to>
    <xdr:pic>
      <xdr:nvPicPr>
        <xdr:cNvPr id="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0" y="86620350"/>
          <a:ext cx="2130239" cy="2387973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414618</xdr:colOff>
      <xdr:row>428</xdr:row>
      <xdr:rowOff>134470</xdr:rowOff>
    </xdr:from>
    <xdr:to>
      <xdr:col>11</xdr:col>
      <xdr:colOff>494179</xdr:colOff>
      <xdr:row>441</xdr:row>
      <xdr:rowOff>190500</xdr:rowOff>
    </xdr:to>
    <xdr:pic>
      <xdr:nvPicPr>
        <xdr:cNvPr id="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834218" y="85964245"/>
          <a:ext cx="4251511" cy="278970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312962</xdr:colOff>
      <xdr:row>495</xdr:row>
      <xdr:rowOff>81643</xdr:rowOff>
    </xdr:from>
    <xdr:to>
      <xdr:col>23</xdr:col>
      <xdr:colOff>149633</xdr:colOff>
      <xdr:row>530</xdr:row>
      <xdr:rowOff>48666</xdr:rowOff>
    </xdr:to>
    <xdr:pic>
      <xdr:nvPicPr>
        <xdr:cNvPr id="2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8342537" y="99360718"/>
          <a:ext cx="10047471" cy="7320323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340179</xdr:colOff>
      <xdr:row>497</xdr:row>
      <xdr:rowOff>68036</xdr:rowOff>
    </xdr:from>
    <xdr:to>
      <xdr:col>26</xdr:col>
      <xdr:colOff>353786</xdr:colOff>
      <xdr:row>511</xdr:row>
      <xdr:rowOff>189140</xdr:rowOff>
    </xdr:to>
    <xdr:pic>
      <xdr:nvPicPr>
        <xdr:cNvPr id="3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6523154" y="99747161"/>
          <a:ext cx="2452007" cy="306432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421821</xdr:colOff>
      <xdr:row>396</xdr:row>
      <xdr:rowOff>159954</xdr:rowOff>
    </xdr:from>
    <xdr:to>
      <xdr:col>16</xdr:col>
      <xdr:colOff>53344</xdr:colOff>
      <xdr:row>425</xdr:row>
      <xdr:rowOff>14968</xdr:rowOff>
    </xdr:to>
    <xdr:pic>
      <xdr:nvPicPr>
        <xdr:cNvPr id="3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7232196" y="79569879"/>
          <a:ext cx="4298773" cy="5941489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40821</xdr:colOff>
      <xdr:row>397</xdr:row>
      <xdr:rowOff>40822</xdr:rowOff>
    </xdr:from>
    <xdr:to>
      <xdr:col>23</xdr:col>
      <xdr:colOff>189833</xdr:colOff>
      <xdr:row>424</xdr:row>
      <xdr:rowOff>1361</xdr:rowOff>
    </xdr:to>
    <xdr:pic>
      <xdr:nvPicPr>
        <xdr:cNvPr id="3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13175796" y="79650772"/>
          <a:ext cx="3806612" cy="562791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734784</xdr:colOff>
      <xdr:row>461</xdr:row>
      <xdr:rowOff>122463</xdr:rowOff>
    </xdr:from>
    <xdr:to>
      <xdr:col>16</xdr:col>
      <xdr:colOff>1318333</xdr:colOff>
      <xdr:row>487</xdr:row>
      <xdr:rowOff>134709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5154384" y="92581638"/>
          <a:ext cx="9327499" cy="5479596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1</xdr:colOff>
      <xdr:row>454</xdr:row>
      <xdr:rowOff>40822</xdr:rowOff>
    </xdr:from>
    <xdr:to>
      <xdr:col>26</xdr:col>
      <xdr:colOff>212353</xdr:colOff>
      <xdr:row>479</xdr:row>
      <xdr:rowOff>14968</xdr:rowOff>
    </xdr:to>
    <xdr:pic>
      <xdr:nvPicPr>
        <xdr:cNvPr id="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11277601" y="91090297"/>
          <a:ext cx="8803902" cy="524147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495</xdr:row>
      <xdr:rowOff>95250</xdr:rowOff>
    </xdr:from>
    <xdr:to>
      <xdr:col>8</xdr:col>
      <xdr:colOff>515231</xdr:colOff>
      <xdr:row>530</xdr:row>
      <xdr:rowOff>88446</xdr:rowOff>
    </xdr:to>
    <xdr:pic>
      <xdr:nvPicPr>
        <xdr:cNvPr id="3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0" y="99374325"/>
          <a:ext cx="8039981" cy="734649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553</xdr:row>
      <xdr:rowOff>68035</xdr:rowOff>
    </xdr:from>
    <xdr:to>
      <xdr:col>7</xdr:col>
      <xdr:colOff>481213</xdr:colOff>
      <xdr:row>587</xdr:row>
      <xdr:rowOff>179615</xdr:rowOff>
    </xdr:to>
    <xdr:pic>
      <xdr:nvPicPr>
        <xdr:cNvPr id="3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0" y="110977135"/>
          <a:ext cx="7091563" cy="725533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591</xdr:row>
      <xdr:rowOff>40822</xdr:rowOff>
    </xdr:from>
    <xdr:to>
      <xdr:col>3</xdr:col>
      <xdr:colOff>459441</xdr:colOff>
      <xdr:row>611</xdr:row>
      <xdr:rowOff>168729</xdr:rowOff>
    </xdr:to>
    <xdr:pic>
      <xdr:nvPicPr>
        <xdr:cNvPr id="37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0" y="118550872"/>
          <a:ext cx="2916891" cy="4328432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312965</xdr:colOff>
      <xdr:row>591</xdr:row>
      <xdr:rowOff>13608</xdr:rowOff>
    </xdr:from>
    <xdr:to>
      <xdr:col>11</xdr:col>
      <xdr:colOff>205068</xdr:colOff>
      <xdr:row>632</xdr:row>
      <xdr:rowOff>25855</xdr:rowOff>
    </xdr:to>
    <xdr:pic>
      <xdr:nvPicPr>
        <xdr:cNvPr id="3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3065690" y="118523658"/>
          <a:ext cx="6197653" cy="862284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634</xdr:row>
      <xdr:rowOff>204106</xdr:rowOff>
    </xdr:from>
    <xdr:to>
      <xdr:col>5</xdr:col>
      <xdr:colOff>536440</xdr:colOff>
      <xdr:row>659</xdr:row>
      <xdr:rowOff>138793</xdr:rowOff>
    </xdr:to>
    <xdr:pic>
      <xdr:nvPicPr>
        <xdr:cNvPr id="39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0" y="127315231"/>
          <a:ext cx="5232265" cy="5173437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4969</xdr:colOff>
      <xdr:row>538</xdr:row>
      <xdr:rowOff>0</xdr:rowOff>
    </xdr:from>
    <xdr:to>
      <xdr:col>22</xdr:col>
      <xdr:colOff>185945</xdr:colOff>
      <xdr:row>569</xdr:row>
      <xdr:rowOff>151157</xdr:rowOff>
    </xdr:to>
    <xdr:pic>
      <xdr:nvPicPr>
        <xdr:cNvPr id="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14359144" y="107880150"/>
          <a:ext cx="2009776" cy="672340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795619</xdr:colOff>
      <xdr:row>688</xdr:row>
      <xdr:rowOff>56029</xdr:rowOff>
    </xdr:from>
    <xdr:to>
      <xdr:col>6</xdr:col>
      <xdr:colOff>681879</xdr:colOff>
      <xdr:row>708</xdr:row>
      <xdr:rowOff>191621</xdr:rowOff>
    </xdr:to>
    <xdr:pic>
      <xdr:nvPicPr>
        <xdr:cNvPr id="4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3548344" y="138035179"/>
          <a:ext cx="2067485" cy="433611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11206</xdr:colOff>
      <xdr:row>737</xdr:row>
      <xdr:rowOff>168087</xdr:rowOff>
    </xdr:from>
    <xdr:to>
      <xdr:col>2</xdr:col>
      <xdr:colOff>536202</xdr:colOff>
      <xdr:row>749</xdr:row>
      <xdr:rowOff>184336</xdr:rowOff>
    </xdr:to>
    <xdr:pic>
      <xdr:nvPicPr>
        <xdr:cNvPr id="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11206" y="147996087"/>
          <a:ext cx="1963271" cy="25403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787</xdr:row>
      <xdr:rowOff>166686</xdr:rowOff>
    </xdr:from>
    <xdr:to>
      <xdr:col>8</xdr:col>
      <xdr:colOff>286871</xdr:colOff>
      <xdr:row>810</xdr:row>
      <xdr:rowOff>117381</xdr:rowOff>
    </xdr:to>
    <xdr:pic>
      <xdr:nvPicPr>
        <xdr:cNvPr id="4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0" y="158062611"/>
          <a:ext cx="7811621" cy="479892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811</xdr:row>
      <xdr:rowOff>112060</xdr:rowOff>
    </xdr:from>
    <xdr:to>
      <xdr:col>4</xdr:col>
      <xdr:colOff>315445</xdr:colOff>
      <xdr:row>833</xdr:row>
      <xdr:rowOff>26896</xdr:rowOff>
    </xdr:to>
    <xdr:pic>
      <xdr:nvPicPr>
        <xdr:cNvPr id="4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0" y="162818110"/>
          <a:ext cx="3753970" cy="453446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873</xdr:row>
      <xdr:rowOff>1</xdr:rowOff>
    </xdr:from>
    <xdr:to>
      <xdr:col>9</xdr:col>
      <xdr:colOff>163045</xdr:colOff>
      <xdr:row>890</xdr:row>
      <xdr:rowOff>191061</xdr:rowOff>
    </xdr:to>
    <xdr:pic>
      <xdr:nvPicPr>
        <xdr:cNvPr id="4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0" y="175126651"/>
          <a:ext cx="8297395" cy="376293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853</xdr:row>
      <xdr:rowOff>56029</xdr:rowOff>
    </xdr:from>
    <xdr:to>
      <xdr:col>9</xdr:col>
      <xdr:colOff>67795</xdr:colOff>
      <xdr:row>871</xdr:row>
      <xdr:rowOff>140633</xdr:rowOff>
    </xdr:to>
    <xdr:pic>
      <xdr:nvPicPr>
        <xdr:cNvPr id="4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0" y="171182179"/>
          <a:ext cx="8202145" cy="386602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504265</xdr:colOff>
      <xdr:row>905</xdr:row>
      <xdr:rowOff>44824</xdr:rowOff>
    </xdr:from>
    <xdr:to>
      <xdr:col>5</xdr:col>
      <xdr:colOff>243168</xdr:colOff>
      <xdr:row>918</xdr:row>
      <xdr:rowOff>188259</xdr:rowOff>
    </xdr:to>
    <xdr:pic>
      <xdr:nvPicPr>
        <xdr:cNvPr id="4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2647390" y="181600849"/>
          <a:ext cx="1777253" cy="287711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22411</xdr:colOff>
      <xdr:row>938</xdr:row>
      <xdr:rowOff>100853</xdr:rowOff>
    </xdr:from>
    <xdr:to>
      <xdr:col>4</xdr:col>
      <xdr:colOff>177052</xdr:colOff>
      <xdr:row>960</xdr:row>
      <xdr:rowOff>120464</xdr:rowOff>
    </xdr:to>
    <xdr:pic>
      <xdr:nvPicPr>
        <xdr:cNvPr id="4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22411" y="188305328"/>
          <a:ext cx="3221691" cy="4639236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773206</xdr:colOff>
      <xdr:row>939</xdr:row>
      <xdr:rowOff>22411</xdr:rowOff>
    </xdr:from>
    <xdr:to>
      <xdr:col>7</xdr:col>
      <xdr:colOff>612401</xdr:colOff>
      <xdr:row>969</xdr:row>
      <xdr:rowOff>26333</xdr:rowOff>
    </xdr:to>
    <xdr:pic>
      <xdr:nvPicPr>
        <xdr:cNvPr id="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3525931" y="188426911"/>
          <a:ext cx="3220570" cy="629994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991</xdr:row>
      <xdr:rowOff>33618</xdr:rowOff>
    </xdr:from>
    <xdr:to>
      <xdr:col>4</xdr:col>
      <xdr:colOff>96372</xdr:colOff>
      <xdr:row>1027</xdr:row>
      <xdr:rowOff>37540</xdr:rowOff>
    </xdr:to>
    <xdr:pic>
      <xdr:nvPicPr>
        <xdr:cNvPr id="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1" y="198858468"/>
          <a:ext cx="3163421" cy="755724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1043</xdr:row>
      <xdr:rowOff>44824</xdr:rowOff>
    </xdr:from>
    <xdr:to>
      <xdr:col>3</xdr:col>
      <xdr:colOff>609041</xdr:colOff>
      <xdr:row>1077</xdr:row>
      <xdr:rowOff>72278</xdr:rowOff>
    </xdr:to>
    <xdr:pic>
      <xdr:nvPicPr>
        <xdr:cNvPr id="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1" y="209299549"/>
          <a:ext cx="3066490" cy="717120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44824</xdr:colOff>
      <xdr:row>1047</xdr:row>
      <xdr:rowOff>44824</xdr:rowOff>
    </xdr:from>
    <xdr:to>
      <xdr:col>7</xdr:col>
      <xdr:colOff>406774</xdr:colOff>
      <xdr:row>1059</xdr:row>
      <xdr:rowOff>89647</xdr:rowOff>
    </xdr:to>
    <xdr:pic>
      <xdr:nvPicPr>
        <xdr:cNvPr id="5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3778624" y="210099649"/>
          <a:ext cx="2552700" cy="2568948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425823</xdr:colOff>
      <xdr:row>1060</xdr:row>
      <xdr:rowOff>56029</xdr:rowOff>
    </xdr:from>
    <xdr:to>
      <xdr:col>15</xdr:col>
      <xdr:colOff>48745</xdr:colOff>
      <xdr:row>1087</xdr:row>
      <xdr:rowOff>126626</xdr:rowOff>
    </xdr:to>
    <xdr:pic>
      <xdr:nvPicPr>
        <xdr:cNvPr id="5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3178548" y="212711179"/>
          <a:ext cx="10033747" cy="573797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972</xdr:row>
      <xdr:rowOff>22411</xdr:rowOff>
    </xdr:from>
    <xdr:to>
      <xdr:col>3</xdr:col>
      <xdr:colOff>212351</xdr:colOff>
      <xdr:row>986</xdr:row>
      <xdr:rowOff>169769</xdr:rowOff>
    </xdr:to>
    <xdr:pic>
      <xdr:nvPicPr>
        <xdr:cNvPr id="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0" y="195027736"/>
          <a:ext cx="2669801" cy="309058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1110</xdr:row>
      <xdr:rowOff>22411</xdr:rowOff>
    </xdr:from>
    <xdr:to>
      <xdr:col>6</xdr:col>
      <xdr:colOff>353545</xdr:colOff>
      <xdr:row>1138</xdr:row>
      <xdr:rowOff>112058</xdr:rowOff>
    </xdr:to>
    <xdr:pic>
      <xdr:nvPicPr>
        <xdr:cNvPr id="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0" y="222726436"/>
          <a:ext cx="5792320" cy="5966572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582706</xdr:colOff>
      <xdr:row>1110</xdr:row>
      <xdr:rowOff>78442</xdr:rowOff>
    </xdr:from>
    <xdr:to>
      <xdr:col>18</xdr:col>
      <xdr:colOff>527237</xdr:colOff>
      <xdr:row>1144</xdr:row>
      <xdr:rowOff>44264</xdr:rowOff>
    </xdr:to>
    <xdr:pic>
      <xdr:nvPicPr>
        <xdr:cNvPr id="5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5869081" y="222782467"/>
          <a:ext cx="10155331" cy="710004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1143</xdr:row>
      <xdr:rowOff>190499</xdr:rowOff>
    </xdr:from>
    <xdr:to>
      <xdr:col>5</xdr:col>
      <xdr:colOff>391645</xdr:colOff>
      <xdr:row>1146</xdr:row>
      <xdr:rowOff>63873</xdr:rowOff>
    </xdr:to>
    <xdr:pic>
      <xdr:nvPicPr>
        <xdr:cNvPr id="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0" y="229495349"/>
          <a:ext cx="4887445" cy="50202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1153</xdr:row>
      <xdr:rowOff>190501</xdr:rowOff>
    </xdr:from>
    <xdr:to>
      <xdr:col>11</xdr:col>
      <xdr:colOff>186578</xdr:colOff>
      <xdr:row>1174</xdr:row>
      <xdr:rowOff>196104</xdr:rowOff>
    </xdr:to>
    <xdr:pic>
      <xdr:nvPicPr>
        <xdr:cNvPr id="58" name="Picture 10" descr="http://www.forexfactory.com/attachment.php?attachmentid=1492932&amp;d=1408468222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0" y="231514651"/>
          <a:ext cx="9759203" cy="442520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1309</xdr:row>
      <xdr:rowOff>0</xdr:rowOff>
    </xdr:from>
    <xdr:to>
      <xdr:col>4</xdr:col>
      <xdr:colOff>69877</xdr:colOff>
      <xdr:row>1331</xdr:row>
      <xdr:rowOff>116302</xdr:rowOff>
    </xdr:to>
    <xdr:pic>
      <xdr:nvPicPr>
        <xdr:cNvPr id="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0" y="262689975"/>
          <a:ext cx="3136927" cy="473592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399009</xdr:colOff>
      <xdr:row>1310</xdr:row>
      <xdr:rowOff>85444</xdr:rowOff>
    </xdr:from>
    <xdr:to>
      <xdr:col>6</xdr:col>
      <xdr:colOff>774927</xdr:colOff>
      <xdr:row>1331</xdr:row>
      <xdr:rowOff>132669</xdr:rowOff>
    </xdr:to>
    <xdr:pic>
      <xdr:nvPicPr>
        <xdr:cNvPr id="6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3151734" y="262975444"/>
          <a:ext cx="3004818" cy="4457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1274</xdr:row>
      <xdr:rowOff>0</xdr:rowOff>
    </xdr:from>
    <xdr:to>
      <xdr:col>9</xdr:col>
      <xdr:colOff>261257</xdr:colOff>
      <xdr:row>1292</xdr:row>
      <xdr:rowOff>173691</xdr:rowOff>
    </xdr:to>
    <xdr:pic>
      <xdr:nvPicPr>
        <xdr:cNvPr id="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/>
        <a:srcRect/>
        <a:stretch>
          <a:fillRect/>
        </a:stretch>
      </xdr:blipFill>
      <xdr:spPr bwMode="auto">
        <a:xfrm>
          <a:off x="0" y="255670050"/>
          <a:ext cx="8395607" cy="395511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1224</xdr:row>
      <xdr:rowOff>11207</xdr:rowOff>
    </xdr:from>
    <xdr:to>
      <xdr:col>4</xdr:col>
      <xdr:colOff>164060</xdr:colOff>
      <xdr:row>1256</xdr:row>
      <xdr:rowOff>64995</xdr:rowOff>
    </xdr:to>
    <xdr:pic>
      <xdr:nvPicPr>
        <xdr:cNvPr id="6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0" y="245632382"/>
          <a:ext cx="3231110" cy="676891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1369</xdr:row>
      <xdr:rowOff>22412</xdr:rowOff>
    </xdr:from>
    <xdr:to>
      <xdr:col>2</xdr:col>
      <xdr:colOff>533400</xdr:colOff>
      <xdr:row>1393</xdr:row>
      <xdr:rowOff>96371</xdr:rowOff>
    </xdr:to>
    <xdr:pic>
      <xdr:nvPicPr>
        <xdr:cNvPr id="6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0" y="274790087"/>
          <a:ext cx="1924050" cy="511268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ailyfx.com/technical_analysis/candlesticks?candlestick=EUR/USD" TargetMode="External"/><Relationship Id="rId2" Type="http://schemas.openxmlformats.org/officeDocument/2006/relationships/hyperlink" Target="http://www.dailyfx.com/technical_analysis/sentiment" TargetMode="External"/><Relationship Id="rId1" Type="http://schemas.openxmlformats.org/officeDocument/2006/relationships/hyperlink" Target="http://www.dukascopy.com/swiss/it/marketwatch/sentiment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www.forexfactory.com/attachment.php?attachmentid=1492932&amp;d=1408468222" TargetMode="External"/><Relationship Id="rId4" Type="http://schemas.openxmlformats.org/officeDocument/2006/relationships/hyperlink" Target="http://www.fxempire.com/technical/technical-analysis-reports/eurusd-forecast-july-21-2014-technical-analys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369"/>
  <sheetViews>
    <sheetView tabSelected="1" zoomScale="70" zoomScaleNormal="70" workbookViewId="0">
      <selection sqref="A1:XFD1048576"/>
    </sheetView>
  </sheetViews>
  <sheetFormatPr defaultRowHeight="15.75"/>
  <cols>
    <col min="1" max="1" width="10.28515625" style="2" bestFit="1" customWidth="1"/>
    <col min="2" max="2" width="9.140625" style="2"/>
    <col min="3" max="3" width="12.7109375" style="2" bestFit="1" customWidth="1"/>
    <col min="4" max="4" width="9.140625" style="2"/>
    <col min="5" max="5" width="14.7109375" style="2" customWidth="1"/>
    <col min="6" max="6" width="10.28515625" style="2" bestFit="1" customWidth="1"/>
    <col min="7" max="7" width="13" style="2" bestFit="1" customWidth="1"/>
    <col min="8" max="8" width="13.7109375" style="2" bestFit="1" customWidth="1"/>
    <col min="9" max="12" width="9.140625" style="2"/>
    <col min="13" max="13" width="12.42578125" style="2" customWidth="1"/>
    <col min="14" max="14" width="10.85546875" style="2" bestFit="1" customWidth="1"/>
    <col min="15" max="15" width="7.7109375" style="2" customWidth="1"/>
    <col min="16" max="16" width="8.5703125" style="2" customWidth="1"/>
    <col min="17" max="17" width="27.85546875" style="2" bestFit="1" customWidth="1"/>
    <col min="18" max="34" width="9.140625" style="2"/>
    <col min="35" max="35" width="10.85546875" style="2" customWidth="1"/>
    <col min="36" max="16384" width="9.140625" style="2"/>
  </cols>
  <sheetData>
    <row r="1" spans="1:40" ht="20.25">
      <c r="A1" s="1" t="s">
        <v>0</v>
      </c>
    </row>
    <row r="2" spans="1:40" ht="16.5" thickBot="1">
      <c r="A2" s="2" t="s">
        <v>1</v>
      </c>
    </row>
    <row r="3" spans="1:40">
      <c r="A3" s="2" t="s">
        <v>2</v>
      </c>
      <c r="AH3" s="3" t="s">
        <v>3</v>
      </c>
      <c r="AI3" s="4"/>
      <c r="AJ3" s="4"/>
      <c r="AK3" s="4"/>
      <c r="AL3" s="4"/>
      <c r="AM3" s="4"/>
      <c r="AN3" s="5"/>
    </row>
    <row r="4" spans="1:40">
      <c r="A4" s="2" t="s">
        <v>4</v>
      </c>
      <c r="AH4" s="6" t="s">
        <v>5</v>
      </c>
      <c r="AI4" s="7"/>
      <c r="AJ4" s="7"/>
      <c r="AK4" s="7"/>
      <c r="AL4" s="7"/>
      <c r="AM4" s="7"/>
      <c r="AN4" s="8"/>
    </row>
    <row r="5" spans="1:40">
      <c r="A5" s="2" t="s">
        <v>6</v>
      </c>
      <c r="AH5" s="6" t="s">
        <v>7</v>
      </c>
      <c r="AI5" s="7"/>
      <c r="AJ5" s="7" t="s">
        <v>8</v>
      </c>
      <c r="AK5" s="7"/>
      <c r="AL5" s="7"/>
      <c r="AM5" s="7"/>
      <c r="AN5" s="8"/>
    </row>
    <row r="6" spans="1:40" ht="16.5" thickBot="1">
      <c r="A6" s="9" t="s">
        <v>9</v>
      </c>
      <c r="AH6" s="10"/>
      <c r="AI6" s="11" t="s">
        <v>10</v>
      </c>
      <c r="AJ6" s="11"/>
      <c r="AK6" s="11"/>
      <c r="AL6" s="11"/>
      <c r="AM6" s="11"/>
      <c r="AN6" s="12"/>
    </row>
    <row r="7" spans="1:40">
      <c r="A7" s="9" t="s">
        <v>11</v>
      </c>
      <c r="AH7" s="2" t="s">
        <v>12</v>
      </c>
    </row>
    <row r="8" spans="1:40">
      <c r="A8" s="9" t="s">
        <v>13</v>
      </c>
      <c r="AH8" s="2" t="s">
        <v>14</v>
      </c>
    </row>
    <row r="9" spans="1:40">
      <c r="A9" s="9" t="s">
        <v>15</v>
      </c>
      <c r="AH9" s="2" t="s">
        <v>16</v>
      </c>
    </row>
    <row r="10" spans="1:40">
      <c r="A10" s="9" t="s">
        <v>17</v>
      </c>
      <c r="AH10" s="2" t="s">
        <v>18</v>
      </c>
    </row>
    <row r="11" spans="1:40">
      <c r="A11" s="2" t="s">
        <v>19</v>
      </c>
    </row>
    <row r="12" spans="1:40">
      <c r="A12" s="2" t="s">
        <v>20</v>
      </c>
    </row>
    <row r="13" spans="1:40" ht="16.5" thickBot="1">
      <c r="A13" s="2" t="s">
        <v>21</v>
      </c>
    </row>
    <row r="14" spans="1:40">
      <c r="A14" s="13" t="s">
        <v>22</v>
      </c>
      <c r="B14" s="14">
        <v>949</v>
      </c>
      <c r="C14" s="15" t="s">
        <v>23</v>
      </c>
      <c r="D14" s="15"/>
      <c r="E14" s="15" t="s">
        <v>24</v>
      </c>
      <c r="F14" s="15"/>
      <c r="G14" s="15"/>
      <c r="H14" s="15" t="s">
        <v>25</v>
      </c>
      <c r="I14" s="15"/>
      <c r="J14" s="16"/>
      <c r="K14" s="2" t="s">
        <v>26</v>
      </c>
      <c r="O14" s="2" t="s">
        <v>27</v>
      </c>
      <c r="Q14" s="2" t="s">
        <v>28</v>
      </c>
    </row>
    <row r="15" spans="1:40">
      <c r="A15" s="17" t="s">
        <v>29</v>
      </c>
      <c r="B15" s="18">
        <v>0.1</v>
      </c>
      <c r="C15" s="19"/>
      <c r="D15" s="19"/>
      <c r="E15" s="19" t="s">
        <v>30</v>
      </c>
      <c r="F15" s="19">
        <f>(B18-B16)*10000</f>
        <v>-32.400000000001313</v>
      </c>
      <c r="G15" s="19"/>
      <c r="H15" s="19" t="s">
        <v>30</v>
      </c>
      <c r="I15" s="19">
        <f>(B18-B17)*10000</f>
        <v>47.999999999999154</v>
      </c>
      <c r="J15" s="20"/>
      <c r="N15" s="2" t="s">
        <v>29</v>
      </c>
      <c r="O15" s="21">
        <v>0.02</v>
      </c>
      <c r="Q15" s="21">
        <v>0.1</v>
      </c>
    </row>
    <row r="16" spans="1:40">
      <c r="A16" s="17" t="s">
        <v>31</v>
      </c>
      <c r="B16" s="18">
        <v>1.3562000000000001</v>
      </c>
      <c r="C16" s="19"/>
      <c r="D16" s="19"/>
      <c r="E16" s="19" t="s">
        <v>32</v>
      </c>
      <c r="F16" s="19">
        <f>F15*10</f>
        <v>-324.00000000001313</v>
      </c>
      <c r="G16" s="19"/>
      <c r="H16" s="19" t="s">
        <v>32</v>
      </c>
      <c r="I16" s="19">
        <f>I15*10</f>
        <v>479.99999999999153</v>
      </c>
      <c r="J16" s="20"/>
      <c r="N16" s="2" t="s">
        <v>31</v>
      </c>
      <c r="O16" s="21">
        <v>1.3693500000000001</v>
      </c>
      <c r="Q16" s="21">
        <v>1.3562000000000001</v>
      </c>
    </row>
    <row r="17" spans="1:17">
      <c r="A17" s="17" t="s">
        <v>33</v>
      </c>
      <c r="B17" s="18">
        <v>1.34816</v>
      </c>
      <c r="C17" s="19"/>
      <c r="D17" s="19"/>
      <c r="E17" s="19" t="s">
        <v>34</v>
      </c>
      <c r="F17" s="22">
        <f>F16*B15</f>
        <v>-32.400000000001313</v>
      </c>
      <c r="G17" s="19"/>
      <c r="H17" s="19" t="s">
        <v>34</v>
      </c>
      <c r="I17" s="22">
        <f>I16*B15</f>
        <v>47.999999999999154</v>
      </c>
      <c r="J17" s="20"/>
      <c r="N17" s="2" t="s">
        <v>33</v>
      </c>
      <c r="O17" s="21">
        <v>1.3287500000000001</v>
      </c>
      <c r="Q17" s="21">
        <v>1.34816</v>
      </c>
    </row>
    <row r="18" spans="1:17">
      <c r="A18" s="17" t="s">
        <v>35</v>
      </c>
      <c r="B18" s="18">
        <v>1.3529599999999999</v>
      </c>
      <c r="C18" s="19"/>
      <c r="D18" s="19"/>
      <c r="E18" s="19" t="s">
        <v>36</v>
      </c>
      <c r="F18" s="22">
        <f>F17/B16</f>
        <v>-23.890281669371266</v>
      </c>
      <c r="G18" s="19"/>
      <c r="H18" s="19" t="s">
        <v>36</v>
      </c>
      <c r="I18" s="22">
        <f>I17/B17</f>
        <v>35.604082601471006</v>
      </c>
      <c r="J18" s="20"/>
      <c r="N18" s="2" t="s">
        <v>35</v>
      </c>
      <c r="O18" s="21">
        <v>1.3523400000000001</v>
      </c>
      <c r="Q18" s="21">
        <v>1.3523400000000001</v>
      </c>
    </row>
    <row r="19" spans="1:17" ht="16.5" thickBot="1">
      <c r="A19" s="17"/>
      <c r="B19" s="19"/>
      <c r="C19" s="19"/>
      <c r="D19" s="19"/>
      <c r="E19" s="19" t="s">
        <v>37</v>
      </c>
      <c r="F19" s="23">
        <f>F18/B14</f>
        <v>-2.5174164035164665E-2</v>
      </c>
      <c r="G19" s="19" t="str">
        <f>IF(F19&gt;-0.03,"ok","not ok")</f>
        <v>ok</v>
      </c>
      <c r="H19" s="19" t="s">
        <v>38</v>
      </c>
      <c r="I19" s="23">
        <f>I18/B14</f>
        <v>3.7517473763404641E-2</v>
      </c>
      <c r="J19" s="20"/>
    </row>
    <row r="20" spans="1:17">
      <c r="A20" s="13" t="s">
        <v>22</v>
      </c>
      <c r="B20" s="14">
        <v>949</v>
      </c>
      <c r="C20" s="15" t="s">
        <v>23</v>
      </c>
      <c r="D20" s="15"/>
      <c r="E20" s="15" t="s">
        <v>24</v>
      </c>
      <c r="F20" s="15"/>
      <c r="G20" s="15"/>
      <c r="H20" s="15" t="s">
        <v>25</v>
      </c>
      <c r="I20" s="15"/>
      <c r="J20" s="16"/>
      <c r="K20" s="2" t="s">
        <v>39</v>
      </c>
    </row>
    <row r="21" spans="1:17">
      <c r="A21" s="17" t="s">
        <v>29</v>
      </c>
      <c r="B21" s="18">
        <v>0.02</v>
      </c>
      <c r="C21" s="19"/>
      <c r="D21" s="19"/>
      <c r="E21" s="19" t="s">
        <v>30</v>
      </c>
      <c r="F21" s="19">
        <f>(B22-B24)*10000</f>
        <v>-150.00000000000125</v>
      </c>
      <c r="G21" s="19"/>
      <c r="H21" s="19" t="s">
        <v>30</v>
      </c>
      <c r="I21" s="19">
        <f>(B24-B23)*10000</f>
        <v>-199.99999999999795</v>
      </c>
      <c r="J21" s="20"/>
    </row>
    <row r="22" spans="1:17">
      <c r="A22" s="17" t="s">
        <v>31</v>
      </c>
      <c r="B22" s="18">
        <v>1.33734</v>
      </c>
      <c r="C22" s="19"/>
      <c r="D22" s="19"/>
      <c r="E22" s="19" t="s">
        <v>32</v>
      </c>
      <c r="F22" s="19">
        <f>F21*10</f>
        <v>-1500.0000000000125</v>
      </c>
      <c r="G22" s="19"/>
      <c r="H22" s="19" t="s">
        <v>32</v>
      </c>
      <c r="I22" s="19">
        <f>I21*10</f>
        <v>-1999.9999999999795</v>
      </c>
      <c r="J22" s="20"/>
    </row>
    <row r="23" spans="1:17">
      <c r="A23" s="17" t="s">
        <v>33</v>
      </c>
      <c r="B23" s="18">
        <v>1.3723399999999999</v>
      </c>
      <c r="C23" s="19"/>
      <c r="D23" s="19"/>
      <c r="E23" s="19" t="s">
        <v>34</v>
      </c>
      <c r="F23" s="19">
        <f>F22*B21</f>
        <v>-30.000000000000252</v>
      </c>
      <c r="G23" s="19"/>
      <c r="H23" s="19" t="s">
        <v>34</v>
      </c>
      <c r="I23" s="22">
        <f>I22*B21</f>
        <v>-39.999999999999595</v>
      </c>
      <c r="J23" s="20"/>
    </row>
    <row r="24" spans="1:17">
      <c r="A24" s="17" t="s">
        <v>35</v>
      </c>
      <c r="B24" s="18">
        <v>1.3523400000000001</v>
      </c>
      <c r="C24" s="19"/>
      <c r="D24" s="19"/>
      <c r="E24" s="19" t="s">
        <v>36</v>
      </c>
      <c r="F24" s="19">
        <f>F23/B22</f>
        <v>-22.432590066849308</v>
      </c>
      <c r="G24" s="19"/>
      <c r="H24" s="19" t="s">
        <v>36</v>
      </c>
      <c r="I24" s="22">
        <f>I23/B23</f>
        <v>-29.147295859626329</v>
      </c>
      <c r="J24" s="20"/>
      <c r="O24" s="2">
        <f>200/10000+B24</f>
        <v>1.3723400000000001</v>
      </c>
    </row>
    <row r="25" spans="1:17" ht="16.5" thickBot="1">
      <c r="A25" s="24"/>
      <c r="B25" s="25"/>
      <c r="C25" s="25"/>
      <c r="D25" s="25"/>
      <c r="E25" s="25" t="s">
        <v>37</v>
      </c>
      <c r="F25" s="26">
        <f>F24/B20</f>
        <v>-2.3638134949261654E-2</v>
      </c>
      <c r="G25" s="25" t="str">
        <f>IF(F25&gt;-0.03,"ok","not ok")</f>
        <v>ok</v>
      </c>
      <c r="H25" s="25" t="s">
        <v>38</v>
      </c>
      <c r="I25" s="26">
        <f>I24/B20</f>
        <v>-3.0713694267256404E-2</v>
      </c>
      <c r="J25" s="27"/>
    </row>
    <row r="54" spans="1:25">
      <c r="Y54" s="2" t="s">
        <v>40</v>
      </c>
    </row>
    <row r="60" spans="1:25">
      <c r="A60" s="28" t="s">
        <v>41</v>
      </c>
    </row>
    <row r="73" spans="1:10">
      <c r="J73" s="2" t="s">
        <v>42</v>
      </c>
    </row>
    <row r="74" spans="1:10">
      <c r="J74" s="2" t="s">
        <v>43</v>
      </c>
    </row>
    <row r="80" spans="1:10">
      <c r="A80" s="2" t="s">
        <v>44</v>
      </c>
    </row>
    <row r="81" spans="1:9">
      <c r="A81" s="2" t="s">
        <v>29</v>
      </c>
      <c r="B81" s="21">
        <v>0.02</v>
      </c>
    </row>
    <row r="82" spans="1:9">
      <c r="A82" s="2" t="s">
        <v>31</v>
      </c>
      <c r="B82" s="21">
        <v>1.3693500000000001</v>
      </c>
    </row>
    <row r="83" spans="1:9">
      <c r="A83" s="2" t="s">
        <v>33</v>
      </c>
      <c r="B83" s="21">
        <v>1.3287500000000001</v>
      </c>
    </row>
    <row r="84" spans="1:9">
      <c r="A84" s="2" t="s">
        <v>35</v>
      </c>
      <c r="B84" s="21">
        <v>1.3523400000000001</v>
      </c>
    </row>
    <row r="85" spans="1:9">
      <c r="A85" s="2" t="s">
        <v>45</v>
      </c>
    </row>
    <row r="86" spans="1:9">
      <c r="A86" s="2" t="s">
        <v>46</v>
      </c>
    </row>
    <row r="88" spans="1:9">
      <c r="I88" s="2" t="s">
        <v>47</v>
      </c>
    </row>
    <row r="89" spans="1:9">
      <c r="I89" s="2" t="s">
        <v>48</v>
      </c>
    </row>
    <row r="90" spans="1:9">
      <c r="I90" s="2" t="s">
        <v>49</v>
      </c>
    </row>
    <row r="115" spans="1:9">
      <c r="A115" s="2" t="s">
        <v>50</v>
      </c>
      <c r="C115" s="2" t="s">
        <v>51</v>
      </c>
      <c r="F115" s="2" t="s">
        <v>52</v>
      </c>
    </row>
    <row r="116" spans="1:9">
      <c r="A116" s="2" t="s">
        <v>53</v>
      </c>
      <c r="C116" s="2" t="s">
        <v>54</v>
      </c>
      <c r="F116" s="2" t="s">
        <v>55</v>
      </c>
    </row>
    <row r="117" spans="1:9">
      <c r="C117" s="2" t="s">
        <v>56</v>
      </c>
    </row>
    <row r="123" spans="1:9">
      <c r="A123" s="2" t="s">
        <v>57</v>
      </c>
    </row>
    <row r="124" spans="1:9">
      <c r="A124" s="2" t="s">
        <v>58</v>
      </c>
    </row>
    <row r="125" spans="1:9">
      <c r="A125" s="2" t="s">
        <v>59</v>
      </c>
    </row>
    <row r="126" spans="1:9">
      <c r="A126" s="2" t="s">
        <v>60</v>
      </c>
    </row>
    <row r="127" spans="1:9">
      <c r="F127" s="2" t="s">
        <v>61</v>
      </c>
      <c r="G127" s="2" t="s">
        <v>62</v>
      </c>
      <c r="H127" s="2" t="s">
        <v>63</v>
      </c>
      <c r="I127" s="2" t="s">
        <v>64</v>
      </c>
    </row>
    <row r="128" spans="1:9">
      <c r="D128" s="2" t="s">
        <v>65</v>
      </c>
      <c r="F128" s="2" t="s">
        <v>66</v>
      </c>
      <c r="G128" s="2" t="s">
        <v>67</v>
      </c>
      <c r="H128" s="2" t="s">
        <v>67</v>
      </c>
      <c r="I128" s="2" t="s">
        <v>67</v>
      </c>
    </row>
    <row r="129" spans="1:9">
      <c r="D129" s="2" t="s">
        <v>68</v>
      </c>
      <c r="F129" s="2" t="s">
        <v>67</v>
      </c>
      <c r="G129" s="2" t="s">
        <v>67</v>
      </c>
      <c r="H129" s="2" t="s">
        <v>67</v>
      </c>
      <c r="I129" s="2" t="s">
        <v>67</v>
      </c>
    </row>
    <row r="130" spans="1:9">
      <c r="D130" s="2" t="s">
        <v>69</v>
      </c>
      <c r="F130" s="2" t="s">
        <v>67</v>
      </c>
      <c r="G130" s="2" t="s">
        <v>66</v>
      </c>
      <c r="H130" s="2" t="s">
        <v>66</v>
      </c>
      <c r="I130" s="2" t="s">
        <v>67</v>
      </c>
    </row>
    <row r="131" spans="1:9">
      <c r="D131" s="2" t="s">
        <v>70</v>
      </c>
      <c r="F131" s="2" t="s">
        <v>71</v>
      </c>
      <c r="G131" s="2" t="s">
        <v>71</v>
      </c>
      <c r="H131" s="2" t="s">
        <v>67</v>
      </c>
      <c r="I131" s="2" t="s">
        <v>67</v>
      </c>
    </row>
    <row r="132" spans="1:9">
      <c r="A132" s="2" t="s">
        <v>72</v>
      </c>
    </row>
    <row r="133" spans="1:9">
      <c r="A133" s="2" t="s">
        <v>73</v>
      </c>
    </row>
    <row r="134" spans="1:9">
      <c r="A134" s="2" t="s">
        <v>74</v>
      </c>
      <c r="B134" s="2">
        <v>1.3562000000000001</v>
      </c>
    </row>
    <row r="135" spans="1:9">
      <c r="A135" s="2" t="s">
        <v>75</v>
      </c>
      <c r="B135" s="2">
        <v>1.34816</v>
      </c>
    </row>
    <row r="138" spans="1:9">
      <c r="A138" s="2" t="s">
        <v>76</v>
      </c>
    </row>
    <row r="169" spans="1:9">
      <c r="A169" s="19" t="s">
        <v>77</v>
      </c>
      <c r="I169" s="28" t="s">
        <v>78</v>
      </c>
    </row>
    <row r="176" spans="1:9">
      <c r="I176" s="2" t="s">
        <v>79</v>
      </c>
    </row>
    <row r="177" spans="1:8">
      <c r="A177" s="19" t="s">
        <v>80</v>
      </c>
      <c r="B177" s="19"/>
      <c r="C177" s="19"/>
      <c r="D177" s="29" t="s">
        <v>81</v>
      </c>
      <c r="E177" s="19"/>
    </row>
    <row r="178" spans="1:8">
      <c r="A178" s="19" t="s">
        <v>82</v>
      </c>
      <c r="B178" s="19"/>
      <c r="C178" s="19"/>
      <c r="D178" s="29"/>
      <c r="E178" s="19"/>
    </row>
    <row r="179" spans="1:8">
      <c r="B179" s="19"/>
      <c r="C179" s="19"/>
      <c r="D179" s="29"/>
      <c r="E179" s="19"/>
    </row>
    <row r="180" spans="1:8">
      <c r="A180" s="19"/>
      <c r="B180" s="19"/>
      <c r="C180" s="19"/>
      <c r="D180" s="29"/>
      <c r="E180" s="19"/>
    </row>
    <row r="181" spans="1:8">
      <c r="A181" s="19"/>
      <c r="B181" s="19"/>
      <c r="C181" s="19"/>
      <c r="D181" s="29"/>
      <c r="E181" s="19"/>
    </row>
    <row r="182" spans="1:8">
      <c r="A182" s="19"/>
      <c r="B182" s="19"/>
      <c r="C182" s="19"/>
      <c r="D182" s="29"/>
      <c r="E182" s="19"/>
    </row>
    <row r="183" spans="1:8">
      <c r="A183" s="19"/>
      <c r="B183" s="19"/>
      <c r="C183" s="19"/>
      <c r="D183" s="29"/>
      <c r="E183" s="19"/>
    </row>
    <row r="185" spans="1:8" s="30" customFormat="1" ht="16.5" thickBot="1">
      <c r="D185" s="31"/>
    </row>
    <row r="186" spans="1:8" ht="16.5" thickTop="1">
      <c r="A186" s="2" t="s">
        <v>83</v>
      </c>
    </row>
    <row r="187" spans="1:8">
      <c r="A187" s="2" t="s">
        <v>84</v>
      </c>
    </row>
    <row r="188" spans="1:8">
      <c r="A188" s="2" t="s">
        <v>85</v>
      </c>
      <c r="H188" s="2" t="s">
        <v>86</v>
      </c>
    </row>
    <row r="195" spans="1:14" ht="16.5" thickBot="1">
      <c r="A195" s="2" t="s">
        <v>21</v>
      </c>
    </row>
    <row r="196" spans="1:14">
      <c r="A196" s="13" t="s">
        <v>22</v>
      </c>
      <c r="B196" s="14">
        <v>985</v>
      </c>
      <c r="C196" s="15" t="s">
        <v>23</v>
      </c>
      <c r="D196" s="15"/>
      <c r="E196" s="15" t="s">
        <v>24</v>
      </c>
      <c r="F196" s="15"/>
      <c r="G196" s="15"/>
      <c r="H196" s="15" t="s">
        <v>25</v>
      </c>
      <c r="I196" s="15"/>
      <c r="J196" s="16"/>
      <c r="K196" s="2" t="s">
        <v>26</v>
      </c>
    </row>
    <row r="197" spans="1:14">
      <c r="A197" s="17" t="s">
        <v>29</v>
      </c>
      <c r="B197" s="18">
        <v>0.1</v>
      </c>
      <c r="C197" s="19"/>
      <c r="D197" s="19"/>
      <c r="E197" s="19" t="s">
        <v>30</v>
      </c>
      <c r="F197" s="19">
        <f>(B200-B198)*10000</f>
        <v>44.600000000001302</v>
      </c>
      <c r="G197" s="19"/>
      <c r="H197" s="19" t="s">
        <v>30</v>
      </c>
      <c r="I197" s="19">
        <f>(B200-B199)*10000</f>
        <v>63.400000000000119</v>
      </c>
      <c r="J197" s="20"/>
      <c r="K197" s="2" t="s">
        <v>87</v>
      </c>
      <c r="L197" s="32">
        <v>1</v>
      </c>
      <c r="M197" s="32" t="s">
        <v>88</v>
      </c>
      <c r="N197" s="33">
        <f>I198/F198</f>
        <v>1.4215246636770911</v>
      </c>
    </row>
    <row r="198" spans="1:14">
      <c r="A198" s="17" t="s">
        <v>31</v>
      </c>
      <c r="B198" s="18">
        <v>1.34188</v>
      </c>
      <c r="C198" s="19"/>
      <c r="D198" s="19"/>
      <c r="E198" s="19" t="s">
        <v>32</v>
      </c>
      <c r="F198" s="19">
        <f>F197*10</f>
        <v>446.00000000001302</v>
      </c>
      <c r="G198" s="19"/>
      <c r="H198" s="19" t="s">
        <v>32</v>
      </c>
      <c r="I198" s="19">
        <f>I197*10</f>
        <v>634.00000000000114</v>
      </c>
      <c r="J198" s="20"/>
      <c r="K198" s="34">
        <f>I197/-F197</f>
        <v>-1.4215246636770913</v>
      </c>
    </row>
    <row r="199" spans="1:14">
      <c r="A199" s="17" t="s">
        <v>33</v>
      </c>
      <c r="B199" s="18">
        <v>1.34</v>
      </c>
      <c r="C199" s="19"/>
      <c r="D199" s="19"/>
      <c r="E199" s="19" t="s">
        <v>34</v>
      </c>
      <c r="F199" s="22">
        <f>F198*B197</f>
        <v>44.600000000001302</v>
      </c>
      <c r="G199" s="19"/>
      <c r="H199" s="19" t="s">
        <v>34</v>
      </c>
      <c r="I199" s="22">
        <f>I198*B197</f>
        <v>63.400000000000119</v>
      </c>
      <c r="J199" s="20"/>
    </row>
    <row r="200" spans="1:14">
      <c r="A200" s="17" t="s">
        <v>35</v>
      </c>
      <c r="B200" s="18">
        <v>1.3463400000000001</v>
      </c>
      <c r="C200" s="19"/>
      <c r="D200" s="19"/>
      <c r="E200" s="19" t="s">
        <v>36</v>
      </c>
      <c r="F200" s="22">
        <f>F199/B198</f>
        <v>33.236951143173236</v>
      </c>
      <c r="G200" s="19"/>
      <c r="H200" s="19" t="s">
        <v>36</v>
      </c>
      <c r="I200" s="22">
        <f>I199/B199</f>
        <v>47.313432835820983</v>
      </c>
      <c r="J200" s="20"/>
    </row>
    <row r="201" spans="1:14" ht="16.5" thickBot="1">
      <c r="A201" s="17"/>
      <c r="B201" s="19"/>
      <c r="C201" s="19"/>
      <c r="D201" s="19"/>
      <c r="E201" s="19" t="s">
        <v>37</v>
      </c>
      <c r="F201" s="23">
        <f>F200/B196</f>
        <v>3.3743097607282474E-2</v>
      </c>
      <c r="G201" s="19" t="str">
        <f>IF(F201&gt;-0.03,"ok","not ok")</f>
        <v>ok</v>
      </c>
      <c r="H201" s="19" t="s">
        <v>38</v>
      </c>
      <c r="I201" s="23">
        <f>I200/B196</f>
        <v>4.8033941965300489E-2</v>
      </c>
      <c r="J201" s="20"/>
    </row>
    <row r="202" spans="1:14">
      <c r="A202" s="13" t="s">
        <v>22</v>
      </c>
      <c r="B202" s="14"/>
      <c r="C202" s="15" t="s">
        <v>23</v>
      </c>
      <c r="D202" s="15"/>
      <c r="E202" s="15" t="s">
        <v>24</v>
      </c>
      <c r="F202" s="15"/>
      <c r="G202" s="15"/>
      <c r="H202" s="15" t="s">
        <v>25</v>
      </c>
      <c r="I202" s="15"/>
      <c r="J202" s="16"/>
      <c r="K202" s="2" t="s">
        <v>39</v>
      </c>
    </row>
    <row r="203" spans="1:14">
      <c r="A203" s="17" t="s">
        <v>29</v>
      </c>
      <c r="B203" s="18"/>
      <c r="C203" s="19"/>
      <c r="D203" s="19"/>
      <c r="E203" s="19" t="s">
        <v>30</v>
      </c>
      <c r="F203" s="19">
        <f>(B204-B206)*10000</f>
        <v>0</v>
      </c>
      <c r="G203" s="19"/>
      <c r="H203" s="19" t="s">
        <v>30</v>
      </c>
      <c r="I203" s="19">
        <f>(B206-B205)*10000</f>
        <v>0</v>
      </c>
      <c r="J203" s="20"/>
      <c r="K203" s="2" t="s">
        <v>89</v>
      </c>
    </row>
    <row r="204" spans="1:14">
      <c r="A204" s="17" t="s">
        <v>31</v>
      </c>
      <c r="B204" s="18"/>
      <c r="C204" s="19"/>
      <c r="D204" s="19"/>
      <c r="E204" s="19" t="s">
        <v>32</v>
      </c>
      <c r="F204" s="19">
        <f>F203*10</f>
        <v>0</v>
      </c>
      <c r="G204" s="19"/>
      <c r="H204" s="19" t="s">
        <v>32</v>
      </c>
      <c r="I204" s="19">
        <f>I203*10</f>
        <v>0</v>
      </c>
      <c r="J204" s="20"/>
    </row>
    <row r="205" spans="1:14">
      <c r="A205" s="17" t="s">
        <v>33</v>
      </c>
      <c r="B205" s="18"/>
      <c r="C205" s="19"/>
      <c r="D205" s="19"/>
      <c r="E205" s="19" t="s">
        <v>34</v>
      </c>
      <c r="F205" s="19">
        <f>F204*B203</f>
        <v>0</v>
      </c>
      <c r="G205" s="19"/>
      <c r="H205" s="19" t="s">
        <v>34</v>
      </c>
      <c r="I205" s="22">
        <f>I204*B203</f>
        <v>0</v>
      </c>
      <c r="J205" s="20"/>
    </row>
    <row r="206" spans="1:14">
      <c r="A206" s="17" t="s">
        <v>35</v>
      </c>
      <c r="B206" s="18"/>
      <c r="C206" s="19"/>
      <c r="D206" s="19"/>
      <c r="E206" s="19" t="s">
        <v>36</v>
      </c>
      <c r="F206" s="19" t="e">
        <f>F205/B204</f>
        <v>#DIV/0!</v>
      </c>
      <c r="G206" s="19"/>
      <c r="H206" s="19" t="s">
        <v>36</v>
      </c>
      <c r="I206" s="22" t="e">
        <f>I205/B205</f>
        <v>#DIV/0!</v>
      </c>
      <c r="J206" s="20"/>
    </row>
    <row r="207" spans="1:14" ht="16.5" thickBot="1">
      <c r="A207" s="24"/>
      <c r="B207" s="25"/>
      <c r="C207" s="25"/>
      <c r="D207" s="25"/>
      <c r="E207" s="25" t="s">
        <v>37</v>
      </c>
      <c r="F207" s="26" t="e">
        <f>F206/B202</f>
        <v>#DIV/0!</v>
      </c>
      <c r="G207" s="25" t="e">
        <f>IF(F207&gt;-0.03,"ok","not ok")</f>
        <v>#DIV/0!</v>
      </c>
      <c r="H207" s="25" t="s">
        <v>38</v>
      </c>
      <c r="I207" s="26" t="e">
        <f>I206/B202</f>
        <v>#DIV/0!</v>
      </c>
      <c r="J207" s="27"/>
    </row>
    <row r="208" spans="1:14">
      <c r="A208" s="2" t="s">
        <v>90</v>
      </c>
    </row>
    <row r="209" spans="1:13">
      <c r="A209" s="28" t="s">
        <v>91</v>
      </c>
    </row>
    <row r="213" spans="1:13">
      <c r="M213" s="2" t="s">
        <v>56</v>
      </c>
    </row>
    <row r="214" spans="1:13">
      <c r="M214" s="2" t="s">
        <v>92</v>
      </c>
    </row>
    <row r="227" spans="1:12">
      <c r="A227" s="2" t="s">
        <v>93</v>
      </c>
      <c r="C227" s="28" t="s">
        <v>94</v>
      </c>
    </row>
    <row r="230" spans="1:12">
      <c r="E230" s="35"/>
      <c r="L230" s="2" t="s">
        <v>95</v>
      </c>
    </row>
    <row r="251" spans="1:13">
      <c r="A251" s="36" t="s">
        <v>96</v>
      </c>
    </row>
    <row r="253" spans="1:13" s="30" customFormat="1" ht="16.5" thickBot="1"/>
    <row r="254" spans="1:13" ht="16.5" thickTop="1">
      <c r="A254" s="2" t="s">
        <v>97</v>
      </c>
    </row>
    <row r="255" spans="1:13">
      <c r="A255" s="2" t="s">
        <v>98</v>
      </c>
    </row>
    <row r="256" spans="1:13" ht="16.5" thickBot="1">
      <c r="A256" s="2" t="s">
        <v>99</v>
      </c>
      <c r="M256" s="2" t="s">
        <v>21</v>
      </c>
    </row>
    <row r="257" spans="13:26">
      <c r="M257" s="13" t="s">
        <v>22</v>
      </c>
      <c r="N257" s="14">
        <v>1034</v>
      </c>
      <c r="O257" s="15" t="s">
        <v>23</v>
      </c>
      <c r="P257" s="15"/>
      <c r="Q257" s="15" t="s">
        <v>24</v>
      </c>
      <c r="R257" s="15"/>
      <c r="S257" s="15"/>
      <c r="T257" s="15" t="s">
        <v>25</v>
      </c>
      <c r="U257" s="15"/>
      <c r="V257" s="16"/>
      <c r="W257" s="2" t="s">
        <v>26</v>
      </c>
    </row>
    <row r="258" spans="13:26">
      <c r="M258" s="17" t="s">
        <v>29</v>
      </c>
      <c r="N258" s="18">
        <v>0.17</v>
      </c>
      <c r="O258" s="19"/>
      <c r="P258" s="19"/>
      <c r="Q258" s="19" t="s">
        <v>30</v>
      </c>
      <c r="R258" s="19">
        <f>(N261-N259)*10000</f>
        <v>-24.699999999999722</v>
      </c>
      <c r="S258" s="19"/>
      <c r="T258" s="19" t="s">
        <v>30</v>
      </c>
      <c r="U258" s="19">
        <f>(N261-N260)*10000</f>
        <v>31.299999999998551</v>
      </c>
      <c r="V258" s="20"/>
      <c r="W258" s="2" t="s">
        <v>87</v>
      </c>
      <c r="X258" s="32">
        <v>1</v>
      </c>
      <c r="Y258" s="32" t="s">
        <v>88</v>
      </c>
      <c r="Z258" s="33">
        <f>-U259/R259</f>
        <v>1.2672064777327492</v>
      </c>
    </row>
    <row r="259" spans="13:26">
      <c r="M259" s="17" t="s">
        <v>31</v>
      </c>
      <c r="N259" s="18">
        <v>1.3454999999999999</v>
      </c>
      <c r="O259" s="19"/>
      <c r="P259" s="19"/>
      <c r="Q259" s="19" t="s">
        <v>32</v>
      </c>
      <c r="R259" s="19">
        <f>R258*10</f>
        <v>-246.99999999999721</v>
      </c>
      <c r="S259" s="19"/>
      <c r="T259" s="19" t="s">
        <v>32</v>
      </c>
      <c r="U259" s="19">
        <f>U258*10</f>
        <v>312.9999999999855</v>
      </c>
      <c r="V259" s="20"/>
      <c r="W259" s="34">
        <f>U258/-R258</f>
        <v>1.2672064777327492</v>
      </c>
    </row>
    <row r="260" spans="13:26">
      <c r="M260" s="17" t="s">
        <v>33</v>
      </c>
      <c r="N260" s="18">
        <v>1.3399000000000001</v>
      </c>
      <c r="O260" s="19"/>
      <c r="P260" s="19"/>
      <c r="Q260" s="19" t="s">
        <v>34</v>
      </c>
      <c r="R260" s="22">
        <f>R259*N258</f>
        <v>-41.989999999999533</v>
      </c>
      <c r="S260" s="19"/>
      <c r="T260" s="19" t="s">
        <v>34</v>
      </c>
      <c r="U260" s="22">
        <f>U259*N258</f>
        <v>53.209999999997542</v>
      </c>
      <c r="V260" s="20"/>
    </row>
    <row r="261" spans="13:26">
      <c r="M261" s="17" t="s">
        <v>35</v>
      </c>
      <c r="N261" s="18">
        <v>1.3430299999999999</v>
      </c>
      <c r="O261" s="19"/>
      <c r="P261" s="19"/>
      <c r="Q261" s="19" t="s">
        <v>36</v>
      </c>
      <c r="R261" s="22">
        <f>R260/N259</f>
        <v>-31.207729468598689</v>
      </c>
      <c r="S261" s="19"/>
      <c r="T261" s="19" t="s">
        <v>36</v>
      </c>
      <c r="U261" s="22">
        <f>U260/N260</f>
        <v>39.711918799908602</v>
      </c>
      <c r="V261" s="20"/>
    </row>
    <row r="262" spans="13:26" ht="16.5" thickBot="1">
      <c r="M262" s="17"/>
      <c r="N262" s="19"/>
      <c r="O262" s="19"/>
      <c r="P262" s="19"/>
      <c r="Q262" s="19" t="s">
        <v>37</v>
      </c>
      <c r="R262" s="23">
        <f>R261/N257</f>
        <v>-3.018155654603355E-2</v>
      </c>
      <c r="S262" s="19" t="str">
        <f>IF(R262&gt;-0.03,"ok","not ok")</f>
        <v>not ok</v>
      </c>
      <c r="T262" s="19" t="s">
        <v>38</v>
      </c>
      <c r="U262" s="23">
        <f>U261/N257</f>
        <v>3.8406111025056679E-2</v>
      </c>
      <c r="V262" s="20"/>
    </row>
    <row r="263" spans="13:26">
      <c r="M263" s="13" t="s">
        <v>22</v>
      </c>
      <c r="N263" s="14"/>
      <c r="O263" s="15" t="s">
        <v>23</v>
      </c>
      <c r="P263" s="15"/>
      <c r="Q263" s="15" t="s">
        <v>24</v>
      </c>
      <c r="R263" s="15"/>
      <c r="S263" s="15"/>
      <c r="T263" s="15" t="s">
        <v>25</v>
      </c>
      <c r="U263" s="15"/>
      <c r="V263" s="16"/>
      <c r="W263" s="2" t="s">
        <v>39</v>
      </c>
    </row>
    <row r="264" spans="13:26">
      <c r="M264" s="17" t="s">
        <v>29</v>
      </c>
      <c r="N264" s="18"/>
      <c r="O264" s="19"/>
      <c r="P264" s="19"/>
      <c r="Q264" s="19" t="s">
        <v>30</v>
      </c>
      <c r="R264" s="19">
        <f>(N265-N267)*10000</f>
        <v>0</v>
      </c>
      <c r="S264" s="19"/>
      <c r="T264" s="19" t="s">
        <v>30</v>
      </c>
      <c r="U264" s="19">
        <f>(N267-N266)*10000</f>
        <v>0</v>
      </c>
      <c r="V264" s="20"/>
      <c r="W264" s="2" t="s">
        <v>89</v>
      </c>
    </row>
    <row r="265" spans="13:26">
      <c r="M265" s="17" t="s">
        <v>31</v>
      </c>
      <c r="N265" s="18"/>
      <c r="O265" s="19"/>
      <c r="P265" s="19"/>
      <c r="Q265" s="19" t="s">
        <v>32</v>
      </c>
      <c r="R265" s="19">
        <f>R264*10</f>
        <v>0</v>
      </c>
      <c r="S265" s="19"/>
      <c r="T265" s="19" t="s">
        <v>32</v>
      </c>
      <c r="U265" s="19">
        <f>U264*10</f>
        <v>0</v>
      </c>
      <c r="V265" s="20"/>
    </row>
    <row r="266" spans="13:26">
      <c r="M266" s="17" t="s">
        <v>33</v>
      </c>
      <c r="N266" s="18"/>
      <c r="O266" s="19"/>
      <c r="P266" s="19"/>
      <c r="Q266" s="19" t="s">
        <v>34</v>
      </c>
      <c r="R266" s="19">
        <f>R265*N264</f>
        <v>0</v>
      </c>
      <c r="S266" s="19"/>
      <c r="T266" s="19" t="s">
        <v>34</v>
      </c>
      <c r="U266" s="22">
        <f>U265*N264</f>
        <v>0</v>
      </c>
      <c r="V266" s="20"/>
    </row>
    <row r="267" spans="13:26">
      <c r="M267" s="17" t="s">
        <v>35</v>
      </c>
      <c r="N267" s="18"/>
      <c r="O267" s="19"/>
      <c r="P267" s="19"/>
      <c r="Q267" s="19" t="s">
        <v>36</v>
      </c>
      <c r="R267" s="19" t="e">
        <f>R266/N265</f>
        <v>#DIV/0!</v>
      </c>
      <c r="S267" s="19"/>
      <c r="T267" s="19" t="s">
        <v>36</v>
      </c>
      <c r="U267" s="22" t="e">
        <f>U266/N266</f>
        <v>#DIV/0!</v>
      </c>
      <c r="V267" s="20"/>
    </row>
    <row r="268" spans="13:26" ht="16.5" thickBot="1">
      <c r="M268" s="24"/>
      <c r="N268" s="25"/>
      <c r="O268" s="25"/>
      <c r="P268" s="25"/>
      <c r="Q268" s="25" t="s">
        <v>37</v>
      </c>
      <c r="R268" s="26" t="e">
        <f>R267/N263</f>
        <v>#DIV/0!</v>
      </c>
      <c r="S268" s="25" t="e">
        <f>IF(R268&gt;-0.03,"ok","not ok")</f>
        <v>#DIV/0!</v>
      </c>
      <c r="T268" s="25" t="s">
        <v>38</v>
      </c>
      <c r="U268" s="26" t="e">
        <f>U267/N263</f>
        <v>#DIV/0!</v>
      </c>
      <c r="V268" s="27"/>
    </row>
    <row r="282" spans="12:12">
      <c r="L282" s="2" t="s">
        <v>100</v>
      </c>
    </row>
    <row r="322" spans="1:1">
      <c r="A322" s="2" t="s">
        <v>101</v>
      </c>
    </row>
    <row r="323" spans="1:1">
      <c r="A323" s="2" t="s">
        <v>102</v>
      </c>
    </row>
    <row r="324" spans="1:1">
      <c r="A324" s="2" t="s">
        <v>103</v>
      </c>
    </row>
    <row r="325" spans="1:1">
      <c r="A325" s="2" t="s">
        <v>104</v>
      </c>
    </row>
    <row r="358" spans="1:9">
      <c r="A358" s="2" t="s">
        <v>105</v>
      </c>
    </row>
    <row r="359" spans="1:9">
      <c r="I359" s="2" t="s">
        <v>106</v>
      </c>
    </row>
    <row r="411" spans="1:1">
      <c r="A411" s="2" t="s">
        <v>107</v>
      </c>
    </row>
    <row r="412" spans="1:1">
      <c r="A412" s="9" t="s">
        <v>108</v>
      </c>
    </row>
    <row r="413" spans="1:1">
      <c r="A413" s="9" t="s">
        <v>109</v>
      </c>
    </row>
    <row r="414" spans="1:1">
      <c r="A414" s="9" t="s">
        <v>110</v>
      </c>
    </row>
    <row r="415" spans="1:1">
      <c r="A415" s="37" t="s">
        <v>111</v>
      </c>
    </row>
    <row r="416" spans="1:1">
      <c r="A416" s="2" t="s">
        <v>112</v>
      </c>
    </row>
    <row r="417" spans="1:16">
      <c r="A417" s="2" t="s">
        <v>113</v>
      </c>
    </row>
    <row r="418" spans="1:16">
      <c r="A418" s="38" t="s">
        <v>114</v>
      </c>
    </row>
    <row r="419" spans="1:16">
      <c r="A419" s="38" t="s">
        <v>115</v>
      </c>
    </row>
    <row r="420" spans="1:16">
      <c r="A420" s="38" t="s">
        <v>116</v>
      </c>
    </row>
    <row r="421" spans="1:16">
      <c r="A421" s="38" t="s">
        <v>117</v>
      </c>
    </row>
    <row r="422" spans="1:16">
      <c r="A422" s="2" t="s">
        <v>118</v>
      </c>
    </row>
    <row r="423" spans="1:16">
      <c r="A423" s="2" t="s">
        <v>119</v>
      </c>
    </row>
    <row r="424" spans="1:16">
      <c r="A424" s="2" t="s">
        <v>120</v>
      </c>
    </row>
    <row r="425" spans="1:16">
      <c r="A425" s="2" t="s">
        <v>121</v>
      </c>
    </row>
    <row r="426" spans="1:16">
      <c r="A426" s="39" t="s">
        <v>122</v>
      </c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</row>
    <row r="427" spans="1:16" s="30" customFormat="1" ht="16.5" thickBot="1"/>
    <row r="428" spans="1:16" ht="16.5" thickTop="1">
      <c r="A428" s="2" t="s">
        <v>123</v>
      </c>
    </row>
    <row r="429" spans="1:16">
      <c r="A429" s="2" t="s">
        <v>124</v>
      </c>
    </row>
    <row r="430" spans="1:16">
      <c r="A430" s="2" t="s">
        <v>125</v>
      </c>
    </row>
    <row r="431" spans="1:16">
      <c r="A431" s="2" t="s">
        <v>126</v>
      </c>
    </row>
    <row r="446" spans="1:11" ht="16.5" thickBot="1">
      <c r="A446" s="2" t="s">
        <v>21</v>
      </c>
    </row>
    <row r="447" spans="1:11">
      <c r="A447" s="13" t="s">
        <v>22</v>
      </c>
      <c r="B447" s="14">
        <v>997</v>
      </c>
      <c r="C447" s="15" t="s">
        <v>23</v>
      </c>
      <c r="D447" s="15"/>
      <c r="E447" s="15" t="s">
        <v>24</v>
      </c>
      <c r="F447" s="15"/>
      <c r="G447" s="15"/>
      <c r="H447" s="15" t="s">
        <v>25</v>
      </c>
      <c r="I447" s="15"/>
      <c r="J447" s="16"/>
      <c r="K447" s="2" t="s">
        <v>26</v>
      </c>
    </row>
    <row r="448" spans="1:11">
      <c r="A448" s="17" t="s">
        <v>29</v>
      </c>
      <c r="B448" s="18">
        <v>0.1</v>
      </c>
      <c r="C448" s="19"/>
      <c r="D448" s="19"/>
      <c r="E448" s="19" t="s">
        <v>30</v>
      </c>
      <c r="F448" s="19">
        <f>(B451-B449)*10000</f>
        <v>44.600000000001302</v>
      </c>
      <c r="G448" s="19"/>
      <c r="H448" s="19" t="s">
        <v>30</v>
      </c>
      <c r="I448" s="19">
        <f>(B451-B450)*10000</f>
        <v>63.400000000000119</v>
      </c>
      <c r="J448" s="20"/>
    </row>
    <row r="449" spans="1:14">
      <c r="A449" s="17" t="s">
        <v>31</v>
      </c>
      <c r="B449" s="18">
        <v>1.34188</v>
      </c>
      <c r="C449" s="19"/>
      <c r="D449" s="19"/>
      <c r="E449" s="19" t="s">
        <v>32</v>
      </c>
      <c r="F449" s="19">
        <f>F448*10</f>
        <v>446.00000000001302</v>
      </c>
      <c r="G449" s="19"/>
      <c r="H449" s="19" t="s">
        <v>32</v>
      </c>
      <c r="I449" s="19">
        <f>I448*10</f>
        <v>634.00000000000114</v>
      </c>
      <c r="J449" s="20"/>
      <c r="K449" s="34">
        <f>I448/-F448</f>
        <v>-1.4215246636770913</v>
      </c>
    </row>
    <row r="450" spans="1:14">
      <c r="A450" s="17" t="s">
        <v>33</v>
      </c>
      <c r="B450" s="18">
        <v>1.34</v>
      </c>
      <c r="C450" s="19"/>
      <c r="D450" s="19"/>
      <c r="E450" s="19" t="s">
        <v>34</v>
      </c>
      <c r="F450" s="22">
        <f>F449*B448</f>
        <v>44.600000000001302</v>
      </c>
      <c r="G450" s="19"/>
      <c r="H450" s="19" t="s">
        <v>34</v>
      </c>
      <c r="I450" s="22">
        <f>I449*B448</f>
        <v>63.400000000000119</v>
      </c>
      <c r="J450" s="20"/>
    </row>
    <row r="451" spans="1:14">
      <c r="A451" s="17" t="s">
        <v>35</v>
      </c>
      <c r="B451" s="18">
        <v>1.3463400000000001</v>
      </c>
      <c r="C451" s="19"/>
      <c r="D451" s="19"/>
      <c r="E451" s="19" t="s">
        <v>36</v>
      </c>
      <c r="F451" s="22">
        <f>F450/B449</f>
        <v>33.236951143173236</v>
      </c>
      <c r="G451" s="19"/>
      <c r="H451" s="19" t="s">
        <v>36</v>
      </c>
      <c r="I451" s="22">
        <f>I450/B450</f>
        <v>47.313432835820983</v>
      </c>
      <c r="J451" s="20"/>
    </row>
    <row r="452" spans="1:14" ht="16.5" thickBot="1">
      <c r="A452" s="17"/>
      <c r="B452" s="19"/>
      <c r="C452" s="19"/>
      <c r="D452" s="19"/>
      <c r="E452" s="19" t="s">
        <v>37</v>
      </c>
      <c r="F452" s="23">
        <f>F451/B447</f>
        <v>3.3336962029261022E-2</v>
      </c>
      <c r="G452" s="19" t="str">
        <f>IF(F452&gt;-0.03,"ok","not ok")</f>
        <v>ok</v>
      </c>
      <c r="H452" s="19" t="s">
        <v>38</v>
      </c>
      <c r="I452" s="23">
        <f>I451/B447</f>
        <v>4.7455800236530572E-2</v>
      </c>
      <c r="J452" s="20"/>
    </row>
    <row r="453" spans="1:14">
      <c r="A453" s="13" t="s">
        <v>22</v>
      </c>
      <c r="B453" s="14"/>
      <c r="C453" s="15" t="s">
        <v>23</v>
      </c>
      <c r="D453" s="15"/>
      <c r="E453" s="15" t="s">
        <v>24</v>
      </c>
      <c r="F453" s="15"/>
      <c r="G453" s="15"/>
      <c r="H453" s="15" t="s">
        <v>25</v>
      </c>
      <c r="I453" s="15"/>
      <c r="J453" s="16"/>
      <c r="K453" s="2" t="s">
        <v>39</v>
      </c>
    </row>
    <row r="454" spans="1:14">
      <c r="A454" s="17" t="s">
        <v>29</v>
      </c>
      <c r="B454" s="18">
        <v>0.17</v>
      </c>
      <c r="C454" s="19"/>
      <c r="D454" s="19"/>
      <c r="E454" s="19" t="s">
        <v>30</v>
      </c>
      <c r="F454" s="19">
        <f>(B455-B457)*10000</f>
        <v>-29.000000000001247</v>
      </c>
      <c r="G454" s="19"/>
      <c r="H454" s="19" t="s">
        <v>30</v>
      </c>
      <c r="I454" s="19">
        <f>-(B457-B456)*10000</f>
        <v>27.999999999999137</v>
      </c>
      <c r="J454" s="20"/>
      <c r="K454" s="2" t="s">
        <v>87</v>
      </c>
      <c r="L454" s="32">
        <v>1</v>
      </c>
      <c r="M454" s="32" t="s">
        <v>88</v>
      </c>
      <c r="N454" s="33">
        <f>-I455/F455</f>
        <v>0.96551724137923911</v>
      </c>
    </row>
    <row r="455" spans="1:14">
      <c r="A455" s="17" t="s">
        <v>31</v>
      </c>
      <c r="B455" s="18">
        <v>1.1011</v>
      </c>
      <c r="C455" s="19"/>
      <c r="D455" s="19"/>
      <c r="E455" s="19" t="s">
        <v>32</v>
      </c>
      <c r="F455" s="19">
        <f>F454*10</f>
        <v>-290.00000000001245</v>
      </c>
      <c r="G455" s="19"/>
      <c r="H455" s="19" t="s">
        <v>32</v>
      </c>
      <c r="I455" s="19">
        <f>I454*10</f>
        <v>279.99999999999136</v>
      </c>
      <c r="J455" s="20"/>
    </row>
    <row r="456" spans="1:14">
      <c r="A456" s="17" t="s">
        <v>33</v>
      </c>
      <c r="B456" s="18">
        <v>1.1068</v>
      </c>
      <c r="C456" s="19"/>
      <c r="D456" s="19"/>
      <c r="E456" s="19" t="s">
        <v>34</v>
      </c>
      <c r="F456" s="19">
        <f>F455*B454</f>
        <v>-49.300000000002122</v>
      </c>
      <c r="G456" s="19"/>
      <c r="H456" s="19" t="s">
        <v>34</v>
      </c>
      <c r="I456" s="22">
        <f>I455*B454</f>
        <v>47.599999999998538</v>
      </c>
      <c r="J456" s="20"/>
    </row>
    <row r="457" spans="1:14">
      <c r="A457" s="17" t="s">
        <v>35</v>
      </c>
      <c r="B457" s="18">
        <v>1.1040000000000001</v>
      </c>
      <c r="C457" s="19"/>
      <c r="D457" s="19"/>
      <c r="E457" s="19" t="s">
        <v>36</v>
      </c>
      <c r="F457" s="19">
        <f>F456/B455</f>
        <v>-44.773408409773971</v>
      </c>
      <c r="G457" s="19"/>
      <c r="H457" s="19" t="s">
        <v>36</v>
      </c>
      <c r="I457" s="22">
        <f>I456/B456</f>
        <v>43.006866642571865</v>
      </c>
      <c r="J457" s="20"/>
    </row>
    <row r="458" spans="1:14" ht="16.5" thickBot="1">
      <c r="A458" s="24"/>
      <c r="B458" s="25"/>
      <c r="C458" s="25"/>
      <c r="D458" s="25"/>
      <c r="E458" s="25" t="s">
        <v>37</v>
      </c>
      <c r="F458" s="26">
        <f>F457/B447</f>
        <v>-4.4908132808198567E-2</v>
      </c>
      <c r="G458" s="40" t="str">
        <f>IF(F458&gt;-0.03,"ok","not ok")</f>
        <v>not ok</v>
      </c>
      <c r="H458" s="25" t="s">
        <v>38</v>
      </c>
      <c r="I458" s="26">
        <f>I457/B447</f>
        <v>4.3136275468978802E-2</v>
      </c>
      <c r="J458" s="27"/>
    </row>
    <row r="460" spans="1:14">
      <c r="A460" s="38" t="s">
        <v>127</v>
      </c>
    </row>
    <row r="461" spans="1:14">
      <c r="A461" s="2" t="s">
        <v>128</v>
      </c>
    </row>
    <row r="462" spans="1:14">
      <c r="A462" s="2" t="s">
        <v>129</v>
      </c>
    </row>
    <row r="463" spans="1:14">
      <c r="A463" s="2" t="s">
        <v>130</v>
      </c>
    </row>
    <row r="464" spans="1:14">
      <c r="A464" s="2" t="s">
        <v>131</v>
      </c>
    </row>
    <row r="465" spans="1:1">
      <c r="A465" s="2" t="s">
        <v>132</v>
      </c>
    </row>
    <row r="466" spans="1:1">
      <c r="A466" s="2" t="s">
        <v>133</v>
      </c>
    </row>
    <row r="489" spans="1:16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</row>
    <row r="490" spans="1:16" s="30" customFormat="1" ht="16.5" thickBot="1"/>
    <row r="491" spans="1:16" ht="16.5" thickTop="1">
      <c r="A491" s="2" t="s">
        <v>123</v>
      </c>
    </row>
    <row r="492" spans="1:16">
      <c r="A492" s="2" t="s">
        <v>134</v>
      </c>
    </row>
    <row r="493" spans="1:16">
      <c r="A493" s="2" t="s">
        <v>135</v>
      </c>
    </row>
    <row r="494" spans="1:16">
      <c r="A494" s="2" t="s">
        <v>136</v>
      </c>
    </row>
    <row r="534" spans="1:24">
      <c r="A534" s="2" t="s">
        <v>137</v>
      </c>
    </row>
    <row r="535" spans="1:24">
      <c r="A535" s="2" t="s">
        <v>138</v>
      </c>
    </row>
    <row r="536" spans="1:24">
      <c r="A536" s="2" t="s">
        <v>139</v>
      </c>
    </row>
    <row r="537" spans="1:24">
      <c r="A537" s="2" t="s">
        <v>140</v>
      </c>
      <c r="D537" s="2">
        <v>1.6916800000000001</v>
      </c>
      <c r="T537" s="2" t="s">
        <v>141</v>
      </c>
    </row>
    <row r="538" spans="1:24">
      <c r="T538" s="2" t="s">
        <v>142</v>
      </c>
    </row>
    <row r="539" spans="1:24" ht="16.5" thickBot="1">
      <c r="A539" s="2" t="s">
        <v>143</v>
      </c>
    </row>
    <row r="540" spans="1:24">
      <c r="A540" s="13" t="s">
        <v>22</v>
      </c>
      <c r="B540" s="14">
        <v>1016</v>
      </c>
      <c r="C540" s="15" t="s">
        <v>23</v>
      </c>
      <c r="D540" s="15"/>
      <c r="E540" s="15" t="s">
        <v>24</v>
      </c>
      <c r="F540" s="15"/>
      <c r="G540" s="15"/>
      <c r="H540" s="15" t="s">
        <v>25</v>
      </c>
      <c r="I540" s="15"/>
      <c r="J540" s="16"/>
      <c r="K540" s="2" t="s">
        <v>26</v>
      </c>
    </row>
    <row r="541" spans="1:24">
      <c r="A541" s="17" t="s">
        <v>29</v>
      </c>
      <c r="B541" s="18">
        <v>0.11</v>
      </c>
      <c r="C541" s="19"/>
      <c r="D541" s="19"/>
      <c r="E541" s="19" t="s">
        <v>30</v>
      </c>
      <c r="F541" s="19">
        <f>(B544-B542)*10000</f>
        <v>-47.900000000000716</v>
      </c>
      <c r="G541" s="19"/>
      <c r="H541" s="19" t="s">
        <v>30</v>
      </c>
      <c r="I541" s="19">
        <f>(B544-B543)*10000</f>
        <v>95.799999999999216</v>
      </c>
      <c r="J541" s="20"/>
      <c r="X541" s="2" t="s">
        <v>144</v>
      </c>
    </row>
    <row r="542" spans="1:24">
      <c r="A542" s="17" t="s">
        <v>31</v>
      </c>
      <c r="B542" s="18">
        <v>1.69635</v>
      </c>
      <c r="C542" s="19"/>
      <c r="D542" s="19"/>
      <c r="E542" s="19" t="s">
        <v>32</v>
      </c>
      <c r="F542" s="19">
        <f>F541*10</f>
        <v>-479.00000000000716</v>
      </c>
      <c r="G542" s="19"/>
      <c r="H542" s="19" t="s">
        <v>32</v>
      </c>
      <c r="I542" s="19">
        <f>I541*10</f>
        <v>957.99999999999216</v>
      </c>
      <c r="J542" s="20"/>
      <c r="K542" s="34">
        <f>I541/-F541</f>
        <v>1.9999999999999538</v>
      </c>
      <c r="L542" s="32">
        <v>1</v>
      </c>
      <c r="M542" s="32" t="s">
        <v>88</v>
      </c>
      <c r="N542" s="33">
        <f>I543/F543</f>
        <v>-1.9999999999999538</v>
      </c>
    </row>
    <row r="543" spans="1:24">
      <c r="A543" s="17" t="s">
        <v>33</v>
      </c>
      <c r="B543" s="18">
        <v>1.68198</v>
      </c>
      <c r="C543" s="19"/>
      <c r="D543" s="19"/>
      <c r="E543" s="19" t="s">
        <v>34</v>
      </c>
      <c r="F543" s="22">
        <f>F542*B541</f>
        <v>-52.690000000000786</v>
      </c>
      <c r="G543" s="19"/>
      <c r="H543" s="19" t="s">
        <v>34</v>
      </c>
      <c r="I543" s="22">
        <f>I542*B541</f>
        <v>105.37999999999914</v>
      </c>
      <c r="J543" s="20"/>
    </row>
    <row r="544" spans="1:24">
      <c r="A544" s="17" t="s">
        <v>35</v>
      </c>
      <c r="B544" s="18">
        <v>1.69156</v>
      </c>
      <c r="C544" s="19"/>
      <c r="D544" s="19"/>
      <c r="E544" s="19" t="s">
        <v>36</v>
      </c>
      <c r="F544" s="22">
        <f>F543/B542</f>
        <v>-31.060807026852235</v>
      </c>
      <c r="G544" s="19"/>
      <c r="H544" s="19" t="s">
        <v>36</v>
      </c>
      <c r="I544" s="22">
        <f>I543/B543</f>
        <v>62.652350206303964</v>
      </c>
      <c r="J544" s="20"/>
    </row>
    <row r="545" spans="1:14" ht="16.5" thickBot="1">
      <c r="A545" s="17"/>
      <c r="B545" s="19"/>
      <c r="C545" s="19"/>
      <c r="D545" s="19"/>
      <c r="E545" s="19" t="s">
        <v>37</v>
      </c>
      <c r="F545" s="23">
        <f>F544/B540</f>
        <v>-3.057166045950023E-2</v>
      </c>
      <c r="G545" s="19" t="str">
        <f>IF(F545&gt;-0.03,"ok","not ok")</f>
        <v>not ok</v>
      </c>
      <c r="H545" s="19" t="s">
        <v>38</v>
      </c>
      <c r="I545" s="23">
        <f>I544/B540</f>
        <v>6.1665699021952722E-2</v>
      </c>
      <c r="J545" s="20"/>
    </row>
    <row r="546" spans="1:14">
      <c r="A546" s="13" t="s">
        <v>22</v>
      </c>
      <c r="B546" s="14"/>
      <c r="C546" s="15" t="s">
        <v>23</v>
      </c>
      <c r="D546" s="15"/>
      <c r="E546" s="15" t="s">
        <v>24</v>
      </c>
      <c r="F546" s="15"/>
      <c r="G546" s="15"/>
      <c r="H546" s="15" t="s">
        <v>25</v>
      </c>
      <c r="I546" s="15"/>
      <c r="J546" s="16"/>
      <c r="K546" s="2" t="s">
        <v>39</v>
      </c>
    </row>
    <row r="547" spans="1:14">
      <c r="A547" s="17" t="s">
        <v>29</v>
      </c>
      <c r="B547" s="18"/>
      <c r="C547" s="19"/>
      <c r="D547" s="19"/>
      <c r="E547" s="19" t="s">
        <v>30</v>
      </c>
      <c r="F547" s="19">
        <f>(B548-B550)*10000</f>
        <v>0</v>
      </c>
      <c r="G547" s="19"/>
      <c r="H547" s="19" t="s">
        <v>30</v>
      </c>
      <c r="I547" s="19">
        <f>-(B550-B549)*10000</f>
        <v>0</v>
      </c>
      <c r="J547" s="20"/>
      <c r="K547" s="2" t="s">
        <v>87</v>
      </c>
      <c r="L547" s="32">
        <v>1</v>
      </c>
      <c r="M547" s="32" t="s">
        <v>88</v>
      </c>
      <c r="N547" s="33" t="e">
        <f>-I548/F548</f>
        <v>#DIV/0!</v>
      </c>
    </row>
    <row r="548" spans="1:14">
      <c r="A548" s="17" t="s">
        <v>31</v>
      </c>
      <c r="B548" s="18"/>
      <c r="C548" s="19"/>
      <c r="D548" s="19"/>
      <c r="E548" s="19" t="s">
        <v>32</v>
      </c>
      <c r="F548" s="19">
        <f>F547*10</f>
        <v>0</v>
      </c>
      <c r="G548" s="19"/>
      <c r="H548" s="19" t="s">
        <v>32</v>
      </c>
      <c r="I548" s="19">
        <f>I547*10</f>
        <v>0</v>
      </c>
      <c r="J548" s="20"/>
    </row>
    <row r="549" spans="1:14">
      <c r="A549" s="17" t="s">
        <v>33</v>
      </c>
      <c r="B549" s="18"/>
      <c r="C549" s="19"/>
      <c r="D549" s="19"/>
      <c r="E549" s="19" t="s">
        <v>34</v>
      </c>
      <c r="F549" s="19">
        <f>F548*B547</f>
        <v>0</v>
      </c>
      <c r="G549" s="19"/>
      <c r="H549" s="19" t="s">
        <v>34</v>
      </c>
      <c r="I549" s="22">
        <f>I548*B547</f>
        <v>0</v>
      </c>
      <c r="J549" s="20"/>
    </row>
    <row r="550" spans="1:14">
      <c r="A550" s="17" t="s">
        <v>35</v>
      </c>
      <c r="B550" s="18"/>
      <c r="C550" s="19"/>
      <c r="D550" s="19"/>
      <c r="E550" s="19" t="s">
        <v>36</v>
      </c>
      <c r="F550" s="19" t="e">
        <f>F549/B548</f>
        <v>#DIV/0!</v>
      </c>
      <c r="G550" s="19"/>
      <c r="H550" s="19" t="s">
        <v>36</v>
      </c>
      <c r="I550" s="22" t="e">
        <f>I549/B549</f>
        <v>#DIV/0!</v>
      </c>
      <c r="J550" s="20"/>
    </row>
    <row r="551" spans="1:14" ht="16.5" thickBot="1">
      <c r="A551" s="24"/>
      <c r="B551" s="25"/>
      <c r="C551" s="25"/>
      <c r="D551" s="25"/>
      <c r="E551" s="25" t="s">
        <v>37</v>
      </c>
      <c r="F551" s="26" t="e">
        <f>F550/B546</f>
        <v>#DIV/0!</v>
      </c>
      <c r="G551" s="40" t="e">
        <f>IF(F551&gt;-0.03,"ok","not ok")</f>
        <v>#DIV/0!</v>
      </c>
      <c r="H551" s="25" t="s">
        <v>38</v>
      </c>
      <c r="I551" s="26" t="e">
        <f>I550/B546</f>
        <v>#DIV/0!</v>
      </c>
      <c r="J551" s="27"/>
    </row>
    <row r="553" spans="1:14">
      <c r="A553" s="2" t="s">
        <v>145</v>
      </c>
    </row>
    <row r="561" spans="24:24">
      <c r="X561" s="2" t="s">
        <v>146</v>
      </c>
    </row>
    <row r="566" spans="24:24">
      <c r="X566" s="2" t="s">
        <v>147</v>
      </c>
    </row>
    <row r="567" spans="24:24">
      <c r="X567" s="2" t="s">
        <v>148</v>
      </c>
    </row>
    <row r="591" spans="1:3">
      <c r="A591" s="2" t="s">
        <v>149</v>
      </c>
      <c r="C591" s="38" t="s">
        <v>150</v>
      </c>
    </row>
    <row r="635" spans="1:1">
      <c r="A635" s="2" t="s">
        <v>151</v>
      </c>
    </row>
    <row r="662" spans="1:11">
      <c r="A662" s="41" t="s">
        <v>152</v>
      </c>
    </row>
    <row r="663" spans="1:11">
      <c r="A663" s="2" t="s">
        <v>153</v>
      </c>
    </row>
    <row r="664" spans="1:11">
      <c r="A664" s="2" t="s">
        <v>154</v>
      </c>
    </row>
    <row r="665" spans="1:11">
      <c r="A665" s="2" t="s">
        <v>155</v>
      </c>
    </row>
    <row r="666" spans="1:11">
      <c r="A666" s="2" t="s">
        <v>156</v>
      </c>
    </row>
    <row r="667" spans="1:11">
      <c r="A667" s="2" t="s">
        <v>157</v>
      </c>
    </row>
    <row r="669" spans="1:11" s="30" customFormat="1" ht="16.5" thickBot="1"/>
    <row r="670" spans="1:11" ht="16.5" thickTop="1">
      <c r="A670" s="2" t="s">
        <v>158</v>
      </c>
    </row>
    <row r="671" spans="1:11" ht="16.5" thickBot="1">
      <c r="A671" s="2" t="s">
        <v>159</v>
      </c>
    </row>
    <row r="672" spans="1:11">
      <c r="A672" s="13" t="s">
        <v>22</v>
      </c>
      <c r="B672" s="14">
        <v>1074</v>
      </c>
      <c r="C672" s="15" t="s">
        <v>23</v>
      </c>
      <c r="D672" s="15"/>
      <c r="E672" s="15" t="s">
        <v>24</v>
      </c>
      <c r="F672" s="15"/>
      <c r="G672" s="15"/>
      <c r="H672" s="15" t="s">
        <v>25</v>
      </c>
      <c r="I672" s="15"/>
      <c r="J672" s="16"/>
      <c r="K672" s="2" t="s">
        <v>26</v>
      </c>
    </row>
    <row r="673" spans="1:28">
      <c r="A673" s="17" t="s">
        <v>29</v>
      </c>
      <c r="B673" s="18">
        <v>0.08</v>
      </c>
      <c r="C673" s="19"/>
      <c r="D673" s="19"/>
      <c r="E673" s="19" t="s">
        <v>30</v>
      </c>
      <c r="F673" s="19">
        <f>(B676-B674)*10000</f>
        <v>-70.5</v>
      </c>
      <c r="G673" s="19"/>
      <c r="H673" s="19" t="s">
        <v>30</v>
      </c>
      <c r="I673" s="19">
        <f>(B676-B675)*10000</f>
        <v>88.100000000002069</v>
      </c>
      <c r="J673" s="20"/>
    </row>
    <row r="674" spans="1:28">
      <c r="A674" s="17" t="s">
        <v>31</v>
      </c>
      <c r="B674" s="18">
        <v>1.6897200000000001</v>
      </c>
      <c r="C674" s="19"/>
      <c r="D674" s="19"/>
      <c r="E674" s="19" t="s">
        <v>32</v>
      </c>
      <c r="F674" s="19">
        <f>F673*10</f>
        <v>-705</v>
      </c>
      <c r="G674" s="19"/>
      <c r="H674" s="19" t="s">
        <v>32</v>
      </c>
      <c r="I674" s="19">
        <f>I673*10</f>
        <v>881.00000000002069</v>
      </c>
      <c r="J674" s="20"/>
      <c r="K674" s="34">
        <f>I673/-F673</f>
        <v>1.2496453900709514</v>
      </c>
      <c r="L674" s="32">
        <v>1</v>
      </c>
      <c r="M674" s="32" t="s">
        <v>88</v>
      </c>
      <c r="N674" s="33">
        <f>-I675/F675</f>
        <v>1.2496453900709512</v>
      </c>
    </row>
    <row r="675" spans="1:28">
      <c r="A675" s="17" t="s">
        <v>33</v>
      </c>
      <c r="B675" s="18">
        <v>1.6738599999999999</v>
      </c>
      <c r="C675" s="19"/>
      <c r="D675" s="19"/>
      <c r="E675" s="19" t="s">
        <v>34</v>
      </c>
      <c r="F675" s="22">
        <f>F674*B673</f>
        <v>-56.4</v>
      </c>
      <c r="G675" s="19"/>
      <c r="H675" s="19" t="s">
        <v>34</v>
      </c>
      <c r="I675" s="22">
        <f>I674*B673</f>
        <v>70.480000000001652</v>
      </c>
      <c r="J675" s="20"/>
    </row>
    <row r="676" spans="1:28">
      <c r="A676" s="17" t="s">
        <v>35</v>
      </c>
      <c r="B676" s="18">
        <v>1.6826700000000001</v>
      </c>
      <c r="C676" s="19"/>
      <c r="D676" s="19"/>
      <c r="E676" s="19" t="s">
        <v>36</v>
      </c>
      <c r="F676" s="22">
        <f>F675/B674</f>
        <v>-33.378311199488671</v>
      </c>
      <c r="G676" s="19"/>
      <c r="H676" s="19" t="s">
        <v>36</v>
      </c>
      <c r="I676" s="22">
        <f>I675/B675</f>
        <v>42.106269341522982</v>
      </c>
      <c r="J676" s="20"/>
    </row>
    <row r="677" spans="1:28" ht="16.5" thickBot="1">
      <c r="A677" s="17"/>
      <c r="B677" s="19"/>
      <c r="C677" s="19"/>
      <c r="D677" s="19"/>
      <c r="E677" s="19" t="s">
        <v>37</v>
      </c>
      <c r="F677" s="23">
        <f>F676/B672</f>
        <v>-3.1078502047941034E-2</v>
      </c>
      <c r="G677" s="19" t="str">
        <f>IF(F677&gt;-0.03,"ok","not ok")</f>
        <v>not ok</v>
      </c>
      <c r="H677" s="19" t="s">
        <v>38</v>
      </c>
      <c r="I677" s="23">
        <f>I676/B672</f>
        <v>3.9205092496762552E-2</v>
      </c>
      <c r="J677" s="20"/>
    </row>
    <row r="678" spans="1:28">
      <c r="A678" s="13" t="s">
        <v>22</v>
      </c>
      <c r="B678" s="14"/>
      <c r="C678" s="15" t="s">
        <v>23</v>
      </c>
      <c r="D678" s="15"/>
      <c r="E678" s="15" t="s">
        <v>24</v>
      </c>
      <c r="F678" s="15"/>
      <c r="G678" s="15"/>
      <c r="H678" s="15" t="s">
        <v>25</v>
      </c>
      <c r="I678" s="15"/>
      <c r="J678" s="16"/>
      <c r="K678" s="2" t="s">
        <v>39</v>
      </c>
    </row>
    <row r="679" spans="1:28">
      <c r="A679" s="17" t="s">
        <v>29</v>
      </c>
      <c r="B679" s="18"/>
      <c r="C679" s="19"/>
      <c r="D679" s="19"/>
      <c r="E679" s="19" t="s">
        <v>30</v>
      </c>
      <c r="F679" s="19">
        <f>(B680-B682)*10000</f>
        <v>0</v>
      </c>
      <c r="G679" s="19"/>
      <c r="H679" s="19" t="s">
        <v>30</v>
      </c>
      <c r="I679" s="19">
        <f>-(B682-B681)*10000</f>
        <v>0</v>
      </c>
      <c r="J679" s="20"/>
      <c r="K679" s="2" t="s">
        <v>87</v>
      </c>
      <c r="L679" s="32">
        <v>1</v>
      </c>
      <c r="M679" s="32" t="s">
        <v>88</v>
      </c>
      <c r="N679" s="33" t="e">
        <f>-I680/F680</f>
        <v>#DIV/0!</v>
      </c>
    </row>
    <row r="680" spans="1:28">
      <c r="A680" s="17" t="s">
        <v>31</v>
      </c>
      <c r="B680" s="18"/>
      <c r="C680" s="19"/>
      <c r="D680" s="19"/>
      <c r="E680" s="19" t="s">
        <v>32</v>
      </c>
      <c r="F680" s="19">
        <f>F679*10</f>
        <v>0</v>
      </c>
      <c r="G680" s="19"/>
      <c r="H680" s="19" t="s">
        <v>32</v>
      </c>
      <c r="I680" s="19">
        <f>I679*10</f>
        <v>0</v>
      </c>
      <c r="J680" s="20"/>
      <c r="X680" s="41"/>
      <c r="Y680" s="41"/>
      <c r="Z680" s="41"/>
      <c r="AA680" s="41"/>
      <c r="AB680" s="41"/>
    </row>
    <row r="681" spans="1:28">
      <c r="A681" s="17" t="s">
        <v>33</v>
      </c>
      <c r="B681" s="18"/>
      <c r="C681" s="19"/>
      <c r="D681" s="19"/>
      <c r="E681" s="19" t="s">
        <v>34</v>
      </c>
      <c r="F681" s="19">
        <f>F680*B679</f>
        <v>0</v>
      </c>
      <c r="G681" s="19"/>
      <c r="H681" s="19" t="s">
        <v>34</v>
      </c>
      <c r="I681" s="22">
        <f>I680*B679</f>
        <v>0</v>
      </c>
      <c r="J681" s="20"/>
      <c r="X681" s="42"/>
      <c r="Y681" s="42"/>
      <c r="Z681" s="42"/>
      <c r="AA681" s="42"/>
      <c r="AB681" s="42"/>
    </row>
    <row r="682" spans="1:28">
      <c r="A682" s="17" t="s">
        <v>35</v>
      </c>
      <c r="B682" s="18"/>
      <c r="C682" s="19"/>
      <c r="D682" s="19"/>
      <c r="E682" s="19" t="s">
        <v>36</v>
      </c>
      <c r="F682" s="19" t="e">
        <f>F681/B680</f>
        <v>#DIV/0!</v>
      </c>
      <c r="G682" s="19"/>
      <c r="H682" s="19" t="s">
        <v>36</v>
      </c>
      <c r="I682" s="22" t="e">
        <f>I681/B681</f>
        <v>#DIV/0!</v>
      </c>
      <c r="J682" s="20"/>
    </row>
    <row r="683" spans="1:28" ht="16.5" thickBot="1">
      <c r="A683" s="24"/>
      <c r="B683" s="25"/>
      <c r="C683" s="25"/>
      <c r="D683" s="25"/>
      <c r="E683" s="25" t="s">
        <v>37</v>
      </c>
      <c r="F683" s="26" t="e">
        <f>F682/B678</f>
        <v>#DIV/0!</v>
      </c>
      <c r="G683" s="40" t="e">
        <f>IF(F683&gt;-0.03,"ok","not ok")</f>
        <v>#DIV/0!</v>
      </c>
      <c r="H683" s="25" t="s">
        <v>38</v>
      </c>
      <c r="I683" s="26" t="e">
        <f>I682/B678</f>
        <v>#DIV/0!</v>
      </c>
      <c r="J683" s="27"/>
      <c r="AB683" s="43"/>
    </row>
    <row r="685" spans="1:28">
      <c r="A685" s="44" t="s">
        <v>160</v>
      </c>
    </row>
    <row r="686" spans="1:28">
      <c r="A686" s="44" t="s">
        <v>161</v>
      </c>
    </row>
    <row r="687" spans="1:28" s="30" customFormat="1" ht="16.5" thickBot="1">
      <c r="A687" s="45" t="s">
        <v>162</v>
      </c>
    </row>
    <row r="688" spans="1:28" ht="16.5" thickTop="1">
      <c r="A688" s="2" t="s">
        <v>163</v>
      </c>
    </row>
    <row r="689" spans="1:2">
      <c r="A689" s="2" t="s">
        <v>164</v>
      </c>
    </row>
    <row r="690" spans="1:2">
      <c r="A690" s="2" t="s">
        <v>165</v>
      </c>
    </row>
    <row r="691" spans="1:2">
      <c r="A691" s="2" t="s">
        <v>166</v>
      </c>
    </row>
    <row r="692" spans="1:2">
      <c r="A692" s="2" t="s">
        <v>167</v>
      </c>
    </row>
    <row r="693" spans="1:2">
      <c r="A693" s="2" t="s">
        <v>168</v>
      </c>
    </row>
    <row r="694" spans="1:2">
      <c r="A694" s="2" t="s">
        <v>169</v>
      </c>
    </row>
    <row r="697" spans="1:2">
      <c r="A697" s="2" t="s">
        <v>170</v>
      </c>
      <c r="B697" s="2">
        <v>102.34</v>
      </c>
    </row>
    <row r="698" spans="1:2">
      <c r="A698" s="2" t="s">
        <v>74</v>
      </c>
      <c r="B698" s="2">
        <v>101.295</v>
      </c>
    </row>
    <row r="699" spans="1:2">
      <c r="B699" s="2">
        <f>B698-B697</f>
        <v>-1.0450000000000017</v>
      </c>
    </row>
    <row r="700" spans="1:2">
      <c r="A700" s="2" t="s">
        <v>171</v>
      </c>
      <c r="B700" s="2">
        <f>B699*100</f>
        <v>-104.50000000000017</v>
      </c>
    </row>
    <row r="701" spans="1:2">
      <c r="A701" s="2" t="s">
        <v>172</v>
      </c>
      <c r="B701" s="2">
        <f>B700*10</f>
        <v>-1045.0000000000018</v>
      </c>
    </row>
    <row r="702" spans="1:2">
      <c r="B702" s="2">
        <f>B701*0.000073</f>
        <v>-7.628500000000013E-2</v>
      </c>
    </row>
    <row r="707" spans="1:20">
      <c r="K707" s="2">
        <f>50/14</f>
        <v>3.5714285714285716</v>
      </c>
    </row>
    <row r="711" spans="1:20" ht="16.5" thickBot="1">
      <c r="A711" s="2" t="s">
        <v>173</v>
      </c>
    </row>
    <row r="712" spans="1:20">
      <c r="A712" s="13" t="s">
        <v>22</v>
      </c>
      <c r="B712" s="14"/>
      <c r="C712" s="15" t="s">
        <v>23</v>
      </c>
      <c r="D712" s="15"/>
      <c r="E712" s="15" t="s">
        <v>24</v>
      </c>
      <c r="F712" s="15"/>
      <c r="G712" s="15"/>
      <c r="H712" s="15" t="s">
        <v>25</v>
      </c>
      <c r="I712" s="15"/>
      <c r="J712" s="16"/>
      <c r="K712" s="2" t="s">
        <v>174</v>
      </c>
    </row>
    <row r="713" spans="1:20">
      <c r="A713" s="17" t="s">
        <v>29</v>
      </c>
      <c r="B713" s="18"/>
      <c r="C713" s="19"/>
      <c r="D713" s="19"/>
      <c r="E713" s="19" t="s">
        <v>30</v>
      </c>
      <c r="F713" s="19">
        <f>(B716-B714)*10000</f>
        <v>0</v>
      </c>
      <c r="G713" s="19"/>
      <c r="H713" s="19" t="s">
        <v>30</v>
      </c>
      <c r="I713" s="19">
        <f>(B716-B715)*10000</f>
        <v>0</v>
      </c>
      <c r="J713" s="20"/>
    </row>
    <row r="714" spans="1:20">
      <c r="A714" s="17" t="s">
        <v>31</v>
      </c>
      <c r="B714" s="18"/>
      <c r="C714" s="19"/>
      <c r="D714" s="19"/>
      <c r="E714" s="19" t="s">
        <v>32</v>
      </c>
      <c r="F714" s="19">
        <f>F713*10</f>
        <v>0</v>
      </c>
      <c r="G714" s="19"/>
      <c r="H714" s="19" t="s">
        <v>32</v>
      </c>
      <c r="I714" s="19">
        <f>I713*10</f>
        <v>0</v>
      </c>
      <c r="J714" s="20"/>
      <c r="K714" s="34" t="e">
        <f>I713/-F713</f>
        <v>#DIV/0!</v>
      </c>
      <c r="L714" s="32">
        <v>1</v>
      </c>
      <c r="M714" s="32" t="s">
        <v>88</v>
      </c>
      <c r="N714" s="33" t="e">
        <f>-I715/F715</f>
        <v>#DIV/0!</v>
      </c>
    </row>
    <row r="715" spans="1:20">
      <c r="A715" s="17" t="s">
        <v>33</v>
      </c>
      <c r="B715" s="18"/>
      <c r="C715" s="19"/>
      <c r="D715" s="19"/>
      <c r="E715" s="19" t="s">
        <v>34</v>
      </c>
      <c r="F715" s="22">
        <f>F714*B713</f>
        <v>0</v>
      </c>
      <c r="G715" s="19"/>
      <c r="H715" s="19" t="s">
        <v>34</v>
      </c>
      <c r="I715" s="22">
        <f>I714*B713</f>
        <v>0</v>
      </c>
      <c r="J715" s="20"/>
    </row>
    <row r="716" spans="1:20">
      <c r="A716" s="17" t="s">
        <v>35</v>
      </c>
      <c r="B716" s="18"/>
      <c r="C716" s="19"/>
      <c r="D716" s="19"/>
      <c r="E716" s="19" t="s">
        <v>36</v>
      </c>
      <c r="F716" s="22" t="e">
        <f>F715/B714</f>
        <v>#DIV/0!</v>
      </c>
      <c r="G716" s="19"/>
      <c r="H716" s="19" t="s">
        <v>36</v>
      </c>
      <c r="I716" s="22" t="e">
        <f>I715/B715</f>
        <v>#DIV/0!</v>
      </c>
      <c r="J716" s="20"/>
    </row>
    <row r="717" spans="1:20" ht="16.5" thickBot="1">
      <c r="A717" s="17"/>
      <c r="B717" s="19"/>
      <c r="C717" s="19"/>
      <c r="D717" s="19"/>
      <c r="E717" s="19" t="s">
        <v>37</v>
      </c>
      <c r="F717" s="23" t="e">
        <f>F716/B712</f>
        <v>#DIV/0!</v>
      </c>
      <c r="G717" s="19" t="e">
        <f>IF(F717&gt;-0.03,"ok","not ok")</f>
        <v>#DIV/0!</v>
      </c>
      <c r="H717" s="19" t="s">
        <v>38</v>
      </c>
      <c r="I717" s="23" t="e">
        <f>I716/B712</f>
        <v>#DIV/0!</v>
      </c>
      <c r="J717" s="20"/>
      <c r="Q717" s="2" t="s">
        <v>175</v>
      </c>
      <c r="R717" s="2">
        <v>0.91788000000000003</v>
      </c>
      <c r="S717" s="2">
        <f>R717-R718</f>
        <v>-9.3099999999999294E-3</v>
      </c>
    </row>
    <row r="718" spans="1:20">
      <c r="A718" s="13" t="s">
        <v>22</v>
      </c>
      <c r="B718" s="14">
        <v>1095</v>
      </c>
      <c r="C718" s="15" t="s">
        <v>23</v>
      </c>
      <c r="D718" s="15"/>
      <c r="E718" s="15" t="s">
        <v>24</v>
      </c>
      <c r="F718" s="15"/>
      <c r="G718" s="15"/>
      <c r="H718" s="15" t="s">
        <v>25</v>
      </c>
      <c r="I718" s="15"/>
      <c r="J718" s="16"/>
      <c r="K718" s="2" t="s">
        <v>176</v>
      </c>
      <c r="R718" s="2">
        <v>0.92718999999999996</v>
      </c>
      <c r="T718" s="46">
        <f>(S717/S719)^-1</f>
        <v>2.0279269602578034</v>
      </c>
    </row>
    <row r="719" spans="1:20">
      <c r="A719" s="17" t="s">
        <v>29</v>
      </c>
      <c r="B719" s="47">
        <v>0.08</v>
      </c>
      <c r="C719" s="19"/>
      <c r="D719" s="19"/>
      <c r="E719" s="19" t="s">
        <v>30</v>
      </c>
      <c r="F719" s="19">
        <f>(B720-B722)*100</f>
        <v>-82.999999999999829</v>
      </c>
      <c r="G719" s="19"/>
      <c r="H719" s="19" t="s">
        <v>30</v>
      </c>
      <c r="I719" s="19">
        <f>-(B722-B721)*100</f>
        <v>20.000000000000284</v>
      </c>
      <c r="J719" s="20"/>
      <c r="K719" s="2" t="s">
        <v>87</v>
      </c>
      <c r="L719" s="32">
        <v>1</v>
      </c>
      <c r="M719" s="32" t="s">
        <v>88</v>
      </c>
      <c r="N719" s="33">
        <f>-I720/F720</f>
        <v>0.24096385542169066</v>
      </c>
      <c r="Q719" s="2" t="s">
        <v>177</v>
      </c>
      <c r="R719" s="2">
        <v>0.94606999999999997</v>
      </c>
      <c r="S719" s="2">
        <f>R718-R719</f>
        <v>-1.8880000000000008E-2</v>
      </c>
    </row>
    <row r="720" spans="1:20">
      <c r="A720" s="17" t="s">
        <v>31</v>
      </c>
      <c r="B720" s="18">
        <v>101.295</v>
      </c>
      <c r="C720" s="19"/>
      <c r="D720" s="19"/>
      <c r="E720" s="19" t="s">
        <v>32</v>
      </c>
      <c r="F720" s="19">
        <f>F719*10</f>
        <v>-829.99999999999829</v>
      </c>
      <c r="G720" s="19"/>
      <c r="H720" s="19" t="s">
        <v>32</v>
      </c>
      <c r="I720" s="19">
        <f>I719*10</f>
        <v>200.00000000000284</v>
      </c>
      <c r="J720" s="20"/>
    </row>
    <row r="721" spans="1:11">
      <c r="A721" s="17" t="s">
        <v>33</v>
      </c>
      <c r="B721" s="18">
        <f>B722+0.2</f>
        <v>102.325</v>
      </c>
      <c r="C721" s="19"/>
      <c r="D721" s="19"/>
      <c r="E721" s="19" t="s">
        <v>34</v>
      </c>
      <c r="F721" s="19">
        <f>F720*B719</f>
        <v>-66.399999999999864</v>
      </c>
      <c r="G721" s="19"/>
      <c r="H721" s="19" t="s">
        <v>34</v>
      </c>
      <c r="I721" s="22">
        <f>I720*B719</f>
        <v>16.000000000000227</v>
      </c>
      <c r="J721" s="20"/>
      <c r="K721" s="2" t="s">
        <v>178</v>
      </c>
    </row>
    <row r="722" spans="1:11">
      <c r="A722" s="17" t="s">
        <v>35</v>
      </c>
      <c r="B722" s="18">
        <v>102.125</v>
      </c>
      <c r="C722" s="19"/>
      <c r="D722" s="19"/>
      <c r="E722" s="19" t="s">
        <v>36</v>
      </c>
      <c r="F722" s="19">
        <f>F721/1.34029</f>
        <v>-49.541517134351423</v>
      </c>
      <c r="G722" s="19"/>
      <c r="H722" s="19" t="s">
        <v>36</v>
      </c>
      <c r="I722" s="22">
        <f>I721/1.34029</f>
        <v>11.937714972133067</v>
      </c>
      <c r="J722" s="20"/>
      <c r="K722" s="2" t="s">
        <v>179</v>
      </c>
    </row>
    <row r="723" spans="1:11" ht="16.5" thickBot="1">
      <c r="A723" s="24"/>
      <c r="B723" s="25"/>
      <c r="C723" s="25"/>
      <c r="D723" s="25"/>
      <c r="E723" s="25" t="s">
        <v>37</v>
      </c>
      <c r="F723" s="26">
        <f>F722/B718</f>
        <v>-4.5243394643243312E-2</v>
      </c>
      <c r="G723" s="40" t="str">
        <f>IF(F723&gt;-0.03,"ok","not ok")</f>
        <v>not ok</v>
      </c>
      <c r="H723" s="25" t="s">
        <v>38</v>
      </c>
      <c r="I723" s="26">
        <f>I722/B718</f>
        <v>1.0902022805600974E-2</v>
      </c>
      <c r="J723" s="27"/>
      <c r="K723" s="2" t="s">
        <v>180</v>
      </c>
    </row>
    <row r="725" spans="1:11">
      <c r="A725" s="48" t="s">
        <v>181</v>
      </c>
      <c r="B725" s="48"/>
      <c r="C725" s="48"/>
      <c r="D725" s="48"/>
      <c r="E725" s="48"/>
      <c r="F725" s="48"/>
      <c r="G725" s="48"/>
    </row>
    <row r="726" spans="1:11">
      <c r="A726" s="48" t="s">
        <v>182</v>
      </c>
      <c r="B726" s="48"/>
      <c r="C726" s="48"/>
      <c r="D726" s="48"/>
      <c r="E726" s="48"/>
      <c r="F726" s="48"/>
      <c r="G726" s="48"/>
      <c r="H726" s="48"/>
      <c r="I726" s="48"/>
      <c r="J726" s="48"/>
    </row>
    <row r="727" spans="1:11">
      <c r="A727" s="48" t="s">
        <v>183</v>
      </c>
      <c r="B727" s="48"/>
      <c r="C727" s="48"/>
      <c r="D727" s="48"/>
      <c r="E727" s="48"/>
      <c r="F727" s="48"/>
      <c r="G727" s="48"/>
      <c r="H727" s="48"/>
      <c r="I727" s="48"/>
      <c r="J727" s="48"/>
    </row>
    <row r="728" spans="1:11">
      <c r="A728" s="48" t="s">
        <v>184</v>
      </c>
      <c r="B728" s="48"/>
      <c r="C728" s="48"/>
      <c r="D728" s="48"/>
      <c r="E728" s="48"/>
      <c r="F728" s="48"/>
      <c r="G728" s="48"/>
      <c r="H728" s="48"/>
      <c r="I728" s="48"/>
      <c r="J728" s="48"/>
    </row>
    <row r="729" spans="1:11">
      <c r="A729" s="2" t="s">
        <v>185</v>
      </c>
    </row>
    <row r="730" spans="1:11">
      <c r="A730" s="49" t="s">
        <v>186</v>
      </c>
    </row>
    <row r="731" spans="1:11">
      <c r="A731" s="49" t="s">
        <v>187</v>
      </c>
    </row>
    <row r="732" spans="1:11" s="30" customFormat="1" ht="16.5" thickBot="1">
      <c r="A732" s="45" t="s">
        <v>188</v>
      </c>
    </row>
    <row r="733" spans="1:11" ht="16.5" thickTop="1">
      <c r="A733" s="2" t="s">
        <v>189</v>
      </c>
    </row>
    <row r="734" spans="1:11">
      <c r="A734" s="2" t="s">
        <v>190</v>
      </c>
      <c r="F734" s="50"/>
    </row>
    <row r="735" spans="1:11">
      <c r="A735" s="2" t="s">
        <v>191</v>
      </c>
      <c r="F735" s="50"/>
    </row>
    <row r="736" spans="1:11">
      <c r="A736" s="2" t="s">
        <v>192</v>
      </c>
    </row>
    <row r="737" spans="1:1">
      <c r="A737" s="41" t="s">
        <v>193</v>
      </c>
    </row>
    <row r="738" spans="1:1">
      <c r="A738" s="2" t="s">
        <v>194</v>
      </c>
    </row>
    <row r="752" spans="1:1" ht="16.5" thickBot="1">
      <c r="A752" s="2" t="s">
        <v>195</v>
      </c>
    </row>
    <row r="753" spans="1:14">
      <c r="A753" s="13" t="s">
        <v>22</v>
      </c>
      <c r="B753" s="14"/>
      <c r="C753" s="15" t="s">
        <v>23</v>
      </c>
      <c r="D753" s="15"/>
      <c r="E753" s="15" t="s">
        <v>24</v>
      </c>
      <c r="F753" s="15"/>
      <c r="G753" s="15"/>
      <c r="H753" s="15" t="s">
        <v>25</v>
      </c>
      <c r="I753" s="15"/>
      <c r="J753" s="16"/>
      <c r="K753" s="2" t="s">
        <v>174</v>
      </c>
    </row>
    <row r="754" spans="1:14">
      <c r="A754" s="17" t="s">
        <v>29</v>
      </c>
      <c r="B754" s="18"/>
      <c r="C754" s="19"/>
      <c r="D754" s="19"/>
      <c r="E754" s="19" t="s">
        <v>30</v>
      </c>
      <c r="F754" s="19">
        <f>(B757-B755)*10000</f>
        <v>0</v>
      </c>
      <c r="G754" s="19"/>
      <c r="H754" s="19" t="s">
        <v>30</v>
      </c>
      <c r="I754" s="19">
        <f>(B757-B756)*10000</f>
        <v>0</v>
      </c>
      <c r="J754" s="20"/>
    </row>
    <row r="755" spans="1:14">
      <c r="A755" s="17" t="s">
        <v>31</v>
      </c>
      <c r="B755" s="18"/>
      <c r="C755" s="19"/>
      <c r="D755" s="19"/>
      <c r="E755" s="19" t="s">
        <v>32</v>
      </c>
      <c r="F755" s="19">
        <f>F754*10</f>
        <v>0</v>
      </c>
      <c r="G755" s="19"/>
      <c r="H755" s="19" t="s">
        <v>32</v>
      </c>
      <c r="I755" s="19">
        <f>I754*10</f>
        <v>0</v>
      </c>
      <c r="J755" s="20"/>
      <c r="K755" s="34" t="e">
        <f>I754/-F754</f>
        <v>#DIV/0!</v>
      </c>
      <c r="L755" s="32">
        <v>1</v>
      </c>
      <c r="M755" s="32" t="s">
        <v>88</v>
      </c>
      <c r="N755" s="33" t="e">
        <f>-I756/F756</f>
        <v>#DIV/0!</v>
      </c>
    </row>
    <row r="756" spans="1:14">
      <c r="A756" s="17" t="s">
        <v>33</v>
      </c>
      <c r="B756" s="18"/>
      <c r="C756" s="19"/>
      <c r="D756" s="19"/>
      <c r="E756" s="19" t="s">
        <v>34</v>
      </c>
      <c r="F756" s="22">
        <f>F755*B754</f>
        <v>0</v>
      </c>
      <c r="G756" s="19"/>
      <c r="H756" s="19" t="s">
        <v>34</v>
      </c>
      <c r="I756" s="22">
        <f>I755*B754</f>
        <v>0</v>
      </c>
      <c r="J756" s="20"/>
    </row>
    <row r="757" spans="1:14">
      <c r="A757" s="17" t="s">
        <v>35</v>
      </c>
      <c r="B757" s="18"/>
      <c r="C757" s="19"/>
      <c r="D757" s="19"/>
      <c r="E757" s="19" t="s">
        <v>36</v>
      </c>
      <c r="F757" s="22" t="e">
        <f>F756/B755</f>
        <v>#DIV/0!</v>
      </c>
      <c r="G757" s="19"/>
      <c r="H757" s="19" t="s">
        <v>36</v>
      </c>
      <c r="I757" s="22" t="e">
        <f>I756/B756</f>
        <v>#DIV/0!</v>
      </c>
      <c r="J757" s="20"/>
    </row>
    <row r="758" spans="1:14" ht="16.5" thickBot="1">
      <c r="A758" s="17"/>
      <c r="B758" s="19"/>
      <c r="C758" s="19"/>
      <c r="D758" s="19"/>
      <c r="E758" s="19" t="s">
        <v>37</v>
      </c>
      <c r="F758" s="23" t="e">
        <f>F757/B753</f>
        <v>#DIV/0!</v>
      </c>
      <c r="G758" s="19" t="e">
        <f>IF(F758&gt;-0.03,"ok","not ok")</f>
        <v>#DIV/0!</v>
      </c>
      <c r="H758" s="19" t="s">
        <v>38</v>
      </c>
      <c r="I758" s="23" t="e">
        <f>I757/B753</f>
        <v>#DIV/0!</v>
      </c>
      <c r="J758" s="20"/>
    </row>
    <row r="759" spans="1:14">
      <c r="A759" s="13" t="s">
        <v>22</v>
      </c>
      <c r="B759" s="14">
        <v>1095</v>
      </c>
      <c r="C759" s="15" t="s">
        <v>23</v>
      </c>
      <c r="D759" s="15"/>
      <c r="E759" s="15" t="s">
        <v>24</v>
      </c>
      <c r="F759" s="15"/>
      <c r="G759" s="15"/>
      <c r="H759" s="15" t="s">
        <v>25</v>
      </c>
      <c r="I759" s="15"/>
      <c r="J759" s="16"/>
      <c r="K759" s="2" t="s">
        <v>176</v>
      </c>
    </row>
    <row r="760" spans="1:14">
      <c r="A760" s="17" t="s">
        <v>29</v>
      </c>
      <c r="B760" s="47">
        <v>0.06</v>
      </c>
      <c r="C760" s="19"/>
      <c r="D760" s="19"/>
      <c r="E760" s="19" t="s">
        <v>30</v>
      </c>
      <c r="F760" s="19">
        <f>(B761-B763)*100</f>
        <v>-64.000000000000057</v>
      </c>
      <c r="G760" s="19"/>
      <c r="H760" s="19" t="s">
        <v>30</v>
      </c>
      <c r="I760" s="19">
        <f>-(B763-B762)*100</f>
        <v>120.00000000000028</v>
      </c>
      <c r="J760" s="20"/>
      <c r="K760" s="2" t="s">
        <v>87</v>
      </c>
      <c r="L760" s="32">
        <v>1</v>
      </c>
      <c r="M760" s="32" t="s">
        <v>88</v>
      </c>
      <c r="N760" s="33">
        <f>-I761/F761</f>
        <v>1.8750000000000027</v>
      </c>
    </row>
    <row r="761" spans="1:14">
      <c r="A761" s="17" t="s">
        <v>31</v>
      </c>
      <c r="B761" s="18">
        <v>94.05</v>
      </c>
      <c r="C761" s="19"/>
      <c r="D761" s="19"/>
      <c r="E761" s="19" t="s">
        <v>32</v>
      </c>
      <c r="F761" s="19">
        <f>F760*10</f>
        <v>-640.00000000000057</v>
      </c>
      <c r="G761" s="19"/>
      <c r="H761" s="19" t="s">
        <v>32</v>
      </c>
      <c r="I761" s="19">
        <f>I760*10</f>
        <v>1200.0000000000027</v>
      </c>
      <c r="J761" s="20"/>
    </row>
    <row r="762" spans="1:14">
      <c r="A762" s="17" t="s">
        <v>33</v>
      </c>
      <c r="B762" s="18">
        <f>B763+1.2</f>
        <v>95.89</v>
      </c>
      <c r="C762" s="19"/>
      <c r="D762" s="19"/>
      <c r="E762" s="19" t="s">
        <v>196</v>
      </c>
      <c r="F762" s="19">
        <f>F761*B760</f>
        <v>-38.400000000000034</v>
      </c>
      <c r="G762" s="19"/>
      <c r="H762" s="19" t="s">
        <v>34</v>
      </c>
      <c r="I762" s="22">
        <f>I761*B760</f>
        <v>72.000000000000156</v>
      </c>
      <c r="J762" s="20"/>
      <c r="K762" s="2" t="s">
        <v>197</v>
      </c>
    </row>
    <row r="763" spans="1:14">
      <c r="A763" s="17" t="s">
        <v>35</v>
      </c>
      <c r="B763" s="18">
        <v>94.69</v>
      </c>
      <c r="C763" s="19"/>
      <c r="D763" s="19"/>
      <c r="E763" s="19" t="s">
        <v>36</v>
      </c>
      <c r="F763" s="19">
        <f>F762/1.4452</f>
        <v>-26.57071685579853</v>
      </c>
      <c r="G763" s="19"/>
      <c r="H763" s="19" t="s">
        <v>36</v>
      </c>
      <c r="I763" s="22">
        <f>I762/1.4452</f>
        <v>49.820094104622306</v>
      </c>
      <c r="J763" s="20"/>
      <c r="K763" s="2" t="s">
        <v>198</v>
      </c>
    </row>
    <row r="764" spans="1:14" ht="16.5" thickBot="1">
      <c r="A764" s="24"/>
      <c r="B764" s="25"/>
      <c r="C764" s="25"/>
      <c r="D764" s="25"/>
      <c r="E764" s="25" t="s">
        <v>37</v>
      </c>
      <c r="F764" s="26">
        <f>F763/B759</f>
        <v>-2.426549484547811E-2</v>
      </c>
      <c r="G764" s="40" t="str">
        <f>IF(F764&gt;-0.03,"ok","not ok")</f>
        <v>ok</v>
      </c>
      <c r="H764" s="25" t="s">
        <v>38</v>
      </c>
      <c r="I764" s="26">
        <f>I763/B759</f>
        <v>4.5497802835271516E-2</v>
      </c>
      <c r="J764" s="27"/>
      <c r="K764" s="2" t="s">
        <v>199</v>
      </c>
    </row>
    <row r="766" spans="1:14">
      <c r="A766" s="2" t="s">
        <v>200</v>
      </c>
    </row>
    <row r="767" spans="1:14">
      <c r="A767" s="2" t="s">
        <v>201</v>
      </c>
    </row>
    <row r="769" spans="1:14">
      <c r="A769" s="2" t="s">
        <v>202</v>
      </c>
    </row>
    <row r="770" spans="1:14">
      <c r="A770" s="49" t="s">
        <v>186</v>
      </c>
    </row>
    <row r="771" spans="1:14">
      <c r="A771" s="51" t="s">
        <v>203</v>
      </c>
    </row>
    <row r="772" spans="1:14" s="30" customFormat="1" ht="16.5" thickBot="1"/>
    <row r="773" spans="1:14" ht="16.5" thickTop="1">
      <c r="A773" s="2" t="s">
        <v>204</v>
      </c>
    </row>
    <row r="774" spans="1:14">
      <c r="A774" s="2" t="s">
        <v>205</v>
      </c>
    </row>
    <row r="775" spans="1:14">
      <c r="A775" s="2" t="s">
        <v>206</v>
      </c>
    </row>
    <row r="776" spans="1:14" ht="16.5" thickBot="1">
      <c r="A776" s="2" t="s">
        <v>207</v>
      </c>
    </row>
    <row r="777" spans="1:14">
      <c r="A777" s="13" t="s">
        <v>22</v>
      </c>
      <c r="B777" s="14">
        <v>1095</v>
      </c>
      <c r="C777" s="15" t="s">
        <v>23</v>
      </c>
      <c r="D777" s="15"/>
      <c r="E777" s="15" t="s">
        <v>24</v>
      </c>
      <c r="F777" s="15"/>
      <c r="G777" s="15"/>
      <c r="H777" s="15" t="s">
        <v>25</v>
      </c>
      <c r="I777" s="15"/>
      <c r="J777" s="16"/>
      <c r="K777" s="2" t="s">
        <v>208</v>
      </c>
    </row>
    <row r="778" spans="1:14">
      <c r="A778" s="17" t="s">
        <v>29</v>
      </c>
      <c r="B778" s="18">
        <v>0.1</v>
      </c>
      <c r="C778" s="19"/>
      <c r="D778" s="19"/>
      <c r="E778" s="19" t="s">
        <v>30</v>
      </c>
      <c r="F778" s="19">
        <f>(B781-B779)*100</f>
        <v>-21.000000000000085</v>
      </c>
      <c r="G778" s="19"/>
      <c r="H778" s="19" t="s">
        <v>30</v>
      </c>
      <c r="I778" s="19">
        <f>(B781-B780)*100</f>
        <v>36.799999999999855</v>
      </c>
      <c r="J778" s="20"/>
    </row>
    <row r="779" spans="1:14">
      <c r="A779" s="17" t="s">
        <v>31</v>
      </c>
      <c r="B779" s="18">
        <v>21</v>
      </c>
      <c r="C779" s="19"/>
      <c r="D779" s="19"/>
      <c r="E779" s="19" t="s">
        <v>32</v>
      </c>
      <c r="F779" s="19">
        <f>F778*10</f>
        <v>-210.00000000000085</v>
      </c>
      <c r="G779" s="19"/>
      <c r="H779" s="19" t="s">
        <v>32</v>
      </c>
      <c r="I779" s="19">
        <f>I778*10</f>
        <v>367.99999999999852</v>
      </c>
      <c r="J779" s="20"/>
      <c r="K779" s="34">
        <f>I778/-F778</f>
        <v>1.7523809523809384</v>
      </c>
      <c r="L779" s="32">
        <v>1</v>
      </c>
      <c r="M779" s="32" t="s">
        <v>88</v>
      </c>
      <c r="N779" s="33">
        <f>-I780/F780</f>
        <v>1.7523809523809384</v>
      </c>
    </row>
    <row r="780" spans="1:14">
      <c r="A780" s="17" t="s">
        <v>33</v>
      </c>
      <c r="B780" s="18">
        <v>20.422000000000001</v>
      </c>
      <c r="C780" s="19"/>
      <c r="D780" s="19"/>
      <c r="E780" s="19" t="s">
        <v>34</v>
      </c>
      <c r="F780" s="22">
        <f>F779*B778</f>
        <v>-21.000000000000085</v>
      </c>
      <c r="G780" s="19"/>
      <c r="H780" s="19" t="s">
        <v>34</v>
      </c>
      <c r="I780" s="22">
        <f>I779*B778</f>
        <v>36.799999999999855</v>
      </c>
      <c r="J780" s="20"/>
    </row>
    <row r="781" spans="1:14">
      <c r="A781" s="17" t="s">
        <v>35</v>
      </c>
      <c r="B781" s="18">
        <v>20.79</v>
      </c>
      <c r="C781" s="19"/>
      <c r="D781" s="19"/>
      <c r="E781" s="19" t="s">
        <v>36</v>
      </c>
      <c r="F781" s="22">
        <f>F780/1.33831</f>
        <v>-15.691431731063867</v>
      </c>
      <c r="G781" s="19"/>
      <c r="H781" s="19" t="s">
        <v>36</v>
      </c>
      <c r="I781" s="22">
        <f>I780/1.33831</f>
        <v>27.497366081102175</v>
      </c>
      <c r="J781" s="20"/>
    </row>
    <row r="782" spans="1:14" ht="16.5" thickBot="1">
      <c r="A782" s="17"/>
      <c r="B782" s="19"/>
      <c r="C782" s="19"/>
      <c r="D782" s="19"/>
      <c r="E782" s="19" t="s">
        <v>37</v>
      </c>
      <c r="F782" s="23">
        <f>F781/B777</f>
        <v>-1.4330074640240975E-2</v>
      </c>
      <c r="G782" s="19" t="str">
        <f>IF(F782&gt;-0.03,"ok","not ok")</f>
        <v>ok</v>
      </c>
      <c r="H782" s="19" t="s">
        <v>38</v>
      </c>
      <c r="I782" s="23">
        <f>I781/B777</f>
        <v>2.5111749845755413E-2</v>
      </c>
      <c r="J782" s="20"/>
    </row>
    <row r="783" spans="1:14">
      <c r="A783" s="13" t="s">
        <v>22</v>
      </c>
      <c r="B783" s="14"/>
      <c r="C783" s="15" t="s">
        <v>23</v>
      </c>
      <c r="D783" s="15"/>
      <c r="E783" s="15" t="s">
        <v>24</v>
      </c>
      <c r="F783" s="15"/>
      <c r="G783" s="15"/>
      <c r="H783" s="15" t="s">
        <v>25</v>
      </c>
      <c r="I783" s="15"/>
      <c r="J783" s="16"/>
      <c r="K783" s="2" t="s">
        <v>209</v>
      </c>
    </row>
    <row r="784" spans="1:14">
      <c r="A784" s="17" t="s">
        <v>29</v>
      </c>
      <c r="B784" s="47"/>
      <c r="C784" s="19"/>
      <c r="D784" s="19"/>
      <c r="E784" s="19" t="s">
        <v>30</v>
      </c>
      <c r="F784" s="19">
        <f>(B785-B787)*100</f>
        <v>0</v>
      </c>
      <c r="G784" s="19"/>
      <c r="H784" s="19" t="s">
        <v>30</v>
      </c>
      <c r="I784" s="19">
        <f>-(B787-B786)*100</f>
        <v>0</v>
      </c>
      <c r="J784" s="20"/>
      <c r="K784" s="2" t="s">
        <v>87</v>
      </c>
      <c r="L784" s="32">
        <v>1</v>
      </c>
      <c r="M784" s="32" t="s">
        <v>88</v>
      </c>
      <c r="N784" s="33" t="e">
        <f>-I785/F785</f>
        <v>#DIV/0!</v>
      </c>
    </row>
    <row r="785" spans="1:10">
      <c r="A785" s="17" t="s">
        <v>31</v>
      </c>
      <c r="B785" s="18"/>
      <c r="C785" s="19"/>
      <c r="D785" s="19"/>
      <c r="E785" s="19" t="s">
        <v>32</v>
      </c>
      <c r="F785" s="19">
        <f>F784*10</f>
        <v>0</v>
      </c>
      <c r="G785" s="19"/>
      <c r="H785" s="19" t="s">
        <v>32</v>
      </c>
      <c r="I785" s="19">
        <f>I784*10</f>
        <v>0</v>
      </c>
      <c r="J785" s="20"/>
    </row>
    <row r="786" spans="1:10">
      <c r="A786" s="17" t="s">
        <v>33</v>
      </c>
      <c r="B786" s="18"/>
      <c r="C786" s="19"/>
      <c r="D786" s="19"/>
      <c r="E786" s="19" t="s">
        <v>196</v>
      </c>
      <c r="F786" s="19">
        <f>F785*B784</f>
        <v>0</v>
      </c>
      <c r="G786" s="19"/>
      <c r="H786" s="19" t="s">
        <v>34</v>
      </c>
      <c r="I786" s="22">
        <f>I785*B784</f>
        <v>0</v>
      </c>
      <c r="J786" s="20"/>
    </row>
    <row r="787" spans="1:10">
      <c r="A787" s="17" t="s">
        <v>35</v>
      </c>
      <c r="B787" s="18"/>
      <c r="C787" s="19"/>
      <c r="D787" s="19"/>
      <c r="E787" s="19" t="s">
        <v>36</v>
      </c>
      <c r="F787" s="19">
        <f>F786/1.4452</f>
        <v>0</v>
      </c>
      <c r="G787" s="19"/>
      <c r="H787" s="19" t="s">
        <v>36</v>
      </c>
      <c r="I787" s="22">
        <f>I786/1.4452</f>
        <v>0</v>
      </c>
      <c r="J787" s="20"/>
    </row>
    <row r="788" spans="1:10" ht="16.5" thickBot="1">
      <c r="A788" s="24"/>
      <c r="B788" s="25"/>
      <c r="C788" s="25"/>
      <c r="D788" s="25"/>
      <c r="E788" s="25" t="s">
        <v>37</v>
      </c>
      <c r="F788" s="26" t="e">
        <f>F787/B783</f>
        <v>#DIV/0!</v>
      </c>
      <c r="G788" s="40" t="e">
        <f>IF(F788&gt;-0.03,"ok","not ok")</f>
        <v>#DIV/0!</v>
      </c>
      <c r="H788" s="25" t="s">
        <v>38</v>
      </c>
      <c r="I788" s="26" t="e">
        <f>I787/B783</f>
        <v>#DIV/0!</v>
      </c>
      <c r="J788" s="27"/>
    </row>
    <row r="827" spans="17:18">
      <c r="Q827" s="32"/>
      <c r="R827" s="32"/>
    </row>
    <row r="828" spans="17:18">
      <c r="Q828" s="32"/>
      <c r="R828" s="32"/>
    </row>
    <row r="829" spans="17:18">
      <c r="Q829" s="32"/>
      <c r="R829" s="32"/>
    </row>
    <row r="830" spans="17:18">
      <c r="Q830" s="32"/>
      <c r="R830" s="32"/>
    </row>
    <row r="831" spans="17:18">
      <c r="Q831" s="32"/>
      <c r="R831" s="32"/>
    </row>
    <row r="832" spans="17:18">
      <c r="Q832" s="32"/>
      <c r="R832" s="32"/>
    </row>
    <row r="833" spans="1:18">
      <c r="Q833" s="32"/>
      <c r="R833" s="32"/>
    </row>
    <row r="834" spans="1:18">
      <c r="Q834" s="32"/>
      <c r="R834" s="32"/>
    </row>
    <row r="835" spans="1:18">
      <c r="Q835" s="32"/>
      <c r="R835" s="32"/>
    </row>
    <row r="836" spans="1:18">
      <c r="A836" s="2" t="s">
        <v>210</v>
      </c>
      <c r="Q836" s="32"/>
      <c r="R836" s="32"/>
    </row>
    <row r="837" spans="1:18">
      <c r="A837" s="2" t="s">
        <v>211</v>
      </c>
      <c r="Q837" s="32"/>
      <c r="R837" s="32"/>
    </row>
    <row r="838" spans="1:18">
      <c r="A838" s="38" t="s">
        <v>212</v>
      </c>
      <c r="Q838" s="32"/>
    </row>
    <row r="839" spans="1:18">
      <c r="A839" s="38" t="s">
        <v>213</v>
      </c>
      <c r="Q839" s="32"/>
    </row>
    <row r="840" spans="1:18">
      <c r="A840" s="38" t="s">
        <v>214</v>
      </c>
      <c r="Q840" s="52"/>
      <c r="R840" s="52"/>
    </row>
    <row r="841" spans="1:18">
      <c r="A841" s="38" t="s">
        <v>215</v>
      </c>
      <c r="Q841" s="32"/>
      <c r="R841" s="32"/>
    </row>
    <row r="842" spans="1:18">
      <c r="A842" s="38" t="s">
        <v>216</v>
      </c>
    </row>
    <row r="843" spans="1:18">
      <c r="A843" s="2" t="s">
        <v>217</v>
      </c>
    </row>
    <row r="844" spans="1:18">
      <c r="A844" s="38" t="s">
        <v>218</v>
      </c>
    </row>
    <row r="845" spans="1:18" s="30" customFormat="1" ht="16.5" thickBot="1"/>
    <row r="846" spans="1:18" ht="16.5" thickTop="1">
      <c r="A846" s="2" t="s">
        <v>219</v>
      </c>
    </row>
    <row r="847" spans="1:18">
      <c r="A847" s="2" t="s">
        <v>220</v>
      </c>
    </row>
    <row r="848" spans="1:18">
      <c r="A848" s="2" t="s">
        <v>221</v>
      </c>
    </row>
    <row r="849" spans="1:1">
      <c r="A849" s="2" t="s">
        <v>222</v>
      </c>
    </row>
    <row r="850" spans="1:1">
      <c r="A850" s="2" t="s">
        <v>223</v>
      </c>
    </row>
    <row r="851" spans="1:1">
      <c r="A851" s="2" t="s">
        <v>224</v>
      </c>
    </row>
    <row r="852" spans="1:1">
      <c r="A852" s="2" t="s">
        <v>225</v>
      </c>
    </row>
    <row r="893" spans="1:14" ht="16.5" thickBot="1">
      <c r="A893" s="2" t="s">
        <v>226</v>
      </c>
    </row>
    <row r="894" spans="1:14">
      <c r="A894" s="13" t="s">
        <v>22</v>
      </c>
      <c r="B894" s="14"/>
      <c r="C894" s="15" t="s">
        <v>23</v>
      </c>
      <c r="D894" s="15"/>
      <c r="E894" s="15" t="s">
        <v>24</v>
      </c>
      <c r="F894" s="15"/>
      <c r="G894" s="15"/>
      <c r="H894" s="15" t="s">
        <v>25</v>
      </c>
      <c r="I894" s="15"/>
      <c r="J894" s="16"/>
      <c r="K894" s="2" t="s">
        <v>208</v>
      </c>
    </row>
    <row r="895" spans="1:14">
      <c r="A895" s="17" t="s">
        <v>29</v>
      </c>
      <c r="B895" s="18"/>
      <c r="C895" s="19"/>
      <c r="D895" s="19"/>
      <c r="E895" s="19" t="s">
        <v>30</v>
      </c>
      <c r="F895" s="19">
        <f>(B898-B896)*100</f>
        <v>0</v>
      </c>
      <c r="G895" s="19"/>
      <c r="H895" s="19" t="s">
        <v>30</v>
      </c>
      <c r="I895" s="19">
        <f>(B898-B897)*100</f>
        <v>0</v>
      </c>
      <c r="J895" s="20"/>
    </row>
    <row r="896" spans="1:14">
      <c r="A896" s="17" t="s">
        <v>31</v>
      </c>
      <c r="B896" s="18"/>
      <c r="C896" s="19"/>
      <c r="D896" s="19"/>
      <c r="E896" s="19" t="s">
        <v>32</v>
      </c>
      <c r="F896" s="19">
        <f>F895*10</f>
        <v>0</v>
      </c>
      <c r="G896" s="19"/>
      <c r="H896" s="19" t="s">
        <v>32</v>
      </c>
      <c r="I896" s="19">
        <f>I895*10</f>
        <v>0</v>
      </c>
      <c r="J896" s="20"/>
      <c r="K896" s="34" t="e">
        <f>I895/-F895</f>
        <v>#DIV/0!</v>
      </c>
      <c r="L896" s="32">
        <v>1</v>
      </c>
      <c r="M896" s="32" t="s">
        <v>88</v>
      </c>
      <c r="N896" s="33" t="e">
        <f>-I897/F897</f>
        <v>#DIV/0!</v>
      </c>
    </row>
    <row r="897" spans="1:14">
      <c r="A897" s="17" t="s">
        <v>33</v>
      </c>
      <c r="B897" s="18"/>
      <c r="C897" s="19"/>
      <c r="D897" s="19"/>
      <c r="E897" s="19" t="s">
        <v>34</v>
      </c>
      <c r="F897" s="22">
        <f>F896*B895</f>
        <v>0</v>
      </c>
      <c r="G897" s="19"/>
      <c r="H897" s="19" t="s">
        <v>34</v>
      </c>
      <c r="I897" s="22">
        <f>I896*B895</f>
        <v>0</v>
      </c>
      <c r="J897" s="20"/>
    </row>
    <row r="898" spans="1:14">
      <c r="A898" s="17" t="s">
        <v>35</v>
      </c>
      <c r="B898" s="18"/>
      <c r="C898" s="19"/>
      <c r="D898" s="19"/>
      <c r="E898" s="19" t="s">
        <v>36</v>
      </c>
      <c r="F898" s="22">
        <f>F897/1.33831</f>
        <v>0</v>
      </c>
      <c r="G898" s="19"/>
      <c r="H898" s="19" t="s">
        <v>36</v>
      </c>
      <c r="I898" s="22">
        <f>I897/1.33831</f>
        <v>0</v>
      </c>
      <c r="J898" s="20"/>
    </row>
    <row r="899" spans="1:14" ht="16.5" thickBot="1">
      <c r="A899" s="17"/>
      <c r="B899" s="19"/>
      <c r="C899" s="19"/>
      <c r="D899" s="19"/>
      <c r="E899" s="19" t="s">
        <v>37</v>
      </c>
      <c r="F899" s="23" t="e">
        <f>F898/B894</f>
        <v>#DIV/0!</v>
      </c>
      <c r="G899" s="19" t="e">
        <f>IF(F899&gt;-0.03,"ok","not ok")</f>
        <v>#DIV/0!</v>
      </c>
      <c r="H899" s="19" t="s">
        <v>38</v>
      </c>
      <c r="I899" s="23" t="e">
        <f>I898/B894</f>
        <v>#DIV/0!</v>
      </c>
      <c r="J899" s="20"/>
    </row>
    <row r="900" spans="1:14">
      <c r="A900" s="13" t="s">
        <v>22</v>
      </c>
      <c r="B900" s="14">
        <v>1070</v>
      </c>
      <c r="C900" s="15" t="s">
        <v>23</v>
      </c>
      <c r="D900" s="15"/>
      <c r="E900" s="15" t="s">
        <v>24</v>
      </c>
      <c r="F900" s="15"/>
      <c r="G900" s="15"/>
      <c r="H900" s="15" t="s">
        <v>25</v>
      </c>
      <c r="I900" s="15"/>
      <c r="J900" s="16"/>
      <c r="K900" s="2" t="s">
        <v>209</v>
      </c>
    </row>
    <row r="901" spans="1:14">
      <c r="A901" s="17" t="s">
        <v>29</v>
      </c>
      <c r="B901" s="18">
        <v>0.02</v>
      </c>
      <c r="C901" s="19"/>
      <c r="D901" s="19"/>
      <c r="E901" s="19" t="s">
        <v>30</v>
      </c>
      <c r="F901" s="19">
        <f>(B902-B904)*100</f>
        <v>-155.19999999999925</v>
      </c>
      <c r="G901" s="19"/>
      <c r="H901" s="19" t="s">
        <v>30</v>
      </c>
      <c r="I901" s="19">
        <f>-(B904-B903)*100</f>
        <v>306.1000000000007</v>
      </c>
      <c r="J901" s="20"/>
      <c r="K901" s="2" t="s">
        <v>87</v>
      </c>
      <c r="L901" s="32">
        <v>1</v>
      </c>
      <c r="M901" s="32" t="s">
        <v>88</v>
      </c>
      <c r="N901" s="33">
        <f>-I902/F902</f>
        <v>1.972293814433004</v>
      </c>
    </row>
    <row r="902" spans="1:14">
      <c r="A902" s="17" t="s">
        <v>31</v>
      </c>
      <c r="B902" s="18">
        <v>170.387</v>
      </c>
      <c r="C902" s="19"/>
      <c r="D902" s="19"/>
      <c r="E902" s="19" t="s">
        <v>32</v>
      </c>
      <c r="F902" s="19">
        <f>F901*10</f>
        <v>-1551.9999999999925</v>
      </c>
      <c r="G902" s="19"/>
      <c r="H902" s="19" t="s">
        <v>32</v>
      </c>
      <c r="I902" s="19">
        <f>I901*10</f>
        <v>3061.0000000000073</v>
      </c>
      <c r="J902" s="20"/>
    </row>
    <row r="903" spans="1:14">
      <c r="A903" s="17" t="s">
        <v>33</v>
      </c>
      <c r="B903" s="18">
        <v>175</v>
      </c>
      <c r="C903" s="19"/>
      <c r="D903" s="19"/>
      <c r="E903" s="19" t="s">
        <v>227</v>
      </c>
      <c r="F903" s="19">
        <f>F902*B901</f>
        <v>-31.03999999999985</v>
      </c>
      <c r="G903" s="19"/>
      <c r="H903" s="19" t="s">
        <v>227</v>
      </c>
      <c r="I903" s="22">
        <f>I902*B901</f>
        <v>61.220000000000148</v>
      </c>
      <c r="J903" s="20"/>
    </row>
    <row r="904" spans="1:14">
      <c r="A904" s="17" t="s">
        <v>35</v>
      </c>
      <c r="B904" s="18">
        <v>171.93899999999999</v>
      </c>
      <c r="C904" s="19"/>
      <c r="D904" s="19"/>
      <c r="E904" s="19" t="s">
        <v>36</v>
      </c>
      <c r="F904" s="19">
        <f>F903*0.79518</f>
        <v>-24.68238719999988</v>
      </c>
      <c r="G904" s="19"/>
      <c r="H904" s="19" t="s">
        <v>36</v>
      </c>
      <c r="I904" s="22">
        <f>I903*0.79518</f>
        <v>48.680919600000117</v>
      </c>
      <c r="J904" s="20"/>
    </row>
    <row r="905" spans="1:14" ht="16.5" thickBot="1">
      <c r="A905" s="24"/>
      <c r="B905" s="25"/>
      <c r="C905" s="25"/>
      <c r="D905" s="25"/>
      <c r="E905" s="25" t="s">
        <v>37</v>
      </c>
      <c r="F905" s="26">
        <f>F904/B900</f>
        <v>-2.3067651588784936E-2</v>
      </c>
      <c r="G905" s="40" t="str">
        <f>IF(F905&gt;-0.03,"ok","not ok")</f>
        <v>ok</v>
      </c>
      <c r="H905" s="25" t="s">
        <v>38</v>
      </c>
      <c r="I905" s="26">
        <f>I904/B900</f>
        <v>4.5496186542056186E-2</v>
      </c>
      <c r="J905" s="27"/>
    </row>
    <row r="907" spans="1:14">
      <c r="A907" s="2" t="s">
        <v>228</v>
      </c>
    </row>
    <row r="908" spans="1:14">
      <c r="A908" s="38" t="s">
        <v>229</v>
      </c>
    </row>
    <row r="909" spans="1:14">
      <c r="A909" s="2" t="s">
        <v>230</v>
      </c>
    </row>
    <row r="910" spans="1:14">
      <c r="A910" s="2" t="s">
        <v>231</v>
      </c>
    </row>
    <row r="911" spans="1:14">
      <c r="A911" s="2" t="s">
        <v>232</v>
      </c>
    </row>
    <row r="921" spans="1:11">
      <c r="A921" s="37" t="s">
        <v>233</v>
      </c>
    </row>
    <row r="922" spans="1:11" s="30" customFormat="1" ht="16.5" thickBot="1">
      <c r="A922" s="30" t="s">
        <v>234</v>
      </c>
    </row>
    <row r="923" spans="1:11" ht="16.5" thickTop="1">
      <c r="A923" s="53" t="s">
        <v>235</v>
      </c>
    </row>
    <row r="924" spans="1:11">
      <c r="A924" s="2" t="s">
        <v>236</v>
      </c>
    </row>
    <row r="925" spans="1:11">
      <c r="A925" s="2" t="s">
        <v>237</v>
      </c>
    </row>
    <row r="926" spans="1:11" ht="16.5" thickBot="1">
      <c r="A926" s="2" t="s">
        <v>238</v>
      </c>
    </row>
    <row r="927" spans="1:11">
      <c r="A927" s="13" t="s">
        <v>22</v>
      </c>
      <c r="B927" s="14">
        <v>1094</v>
      </c>
      <c r="C927" s="15" t="s">
        <v>23</v>
      </c>
      <c r="D927" s="15"/>
      <c r="E927" s="15" t="s">
        <v>24</v>
      </c>
      <c r="F927" s="15"/>
      <c r="G927" s="15"/>
      <c r="H927" s="15" t="s">
        <v>25</v>
      </c>
      <c r="I927" s="15"/>
      <c r="J927" s="16"/>
      <c r="K927" s="2" t="s">
        <v>26</v>
      </c>
    </row>
    <row r="928" spans="1:11">
      <c r="A928" s="17" t="s">
        <v>29</v>
      </c>
      <c r="B928" s="18">
        <v>0.11</v>
      </c>
      <c r="C928" s="19"/>
      <c r="D928" s="19"/>
      <c r="E928" s="19" t="s">
        <v>30</v>
      </c>
      <c r="F928" s="19">
        <f>(B931-B929)*10000</f>
        <v>-42.999999999999702</v>
      </c>
      <c r="G928" s="19"/>
      <c r="H928" s="19" t="s">
        <v>30</v>
      </c>
      <c r="I928" s="19">
        <f>(B931-B930)*10000</f>
        <v>221.99999999999997</v>
      </c>
      <c r="J928" s="20"/>
    </row>
    <row r="929" spans="1:14">
      <c r="A929" s="17" t="s">
        <v>31</v>
      </c>
      <c r="B929" s="18">
        <v>1.1023000000000001</v>
      </c>
      <c r="C929" s="19"/>
      <c r="D929" s="19"/>
      <c r="E929" s="19" t="s">
        <v>32</v>
      </c>
      <c r="F929" s="19">
        <f>F928*10</f>
        <v>-429.99999999999704</v>
      </c>
      <c r="G929" s="19"/>
      <c r="H929" s="19" t="s">
        <v>32</v>
      </c>
      <c r="I929" s="19">
        <f>I928*10</f>
        <v>2219.9999999999995</v>
      </c>
      <c r="J929" s="20"/>
      <c r="K929" s="34">
        <f>I928/-F928</f>
        <v>5.1627906976744535</v>
      </c>
      <c r="L929" s="32">
        <v>1</v>
      </c>
      <c r="M929" s="32" t="s">
        <v>88</v>
      </c>
      <c r="N929" s="33">
        <f>-I930/F930</f>
        <v>5.1627906976744526</v>
      </c>
    </row>
    <row r="930" spans="1:14">
      <c r="A930" s="17" t="s">
        <v>33</v>
      </c>
      <c r="B930" s="18">
        <v>1.0758000000000001</v>
      </c>
      <c r="C930" s="19"/>
      <c r="D930" s="19"/>
      <c r="E930" s="19" t="s">
        <v>196</v>
      </c>
      <c r="F930" s="22">
        <f>F929*B928</f>
        <v>-47.299999999999677</v>
      </c>
      <c r="G930" s="19"/>
      <c r="H930" s="19" t="s">
        <v>34</v>
      </c>
      <c r="I930" s="22">
        <f>I929*B928</f>
        <v>244.19999999999996</v>
      </c>
      <c r="J930" s="20"/>
    </row>
    <row r="931" spans="1:14">
      <c r="A931" s="17" t="s">
        <v>35</v>
      </c>
      <c r="B931" s="18">
        <v>1.0980000000000001</v>
      </c>
      <c r="C931" s="19"/>
      <c r="D931" s="19"/>
      <c r="E931" s="19" t="s">
        <v>36</v>
      </c>
      <c r="F931" s="22">
        <f>F930/1.437</f>
        <v>-32.91579679888634</v>
      </c>
      <c r="G931" s="19"/>
      <c r="H931" s="19" t="s">
        <v>36</v>
      </c>
      <c r="I931" s="22">
        <f>I930/1.437</f>
        <v>169.93736951983294</v>
      </c>
      <c r="J931" s="20"/>
    </row>
    <row r="932" spans="1:14" ht="16.5" thickBot="1">
      <c r="A932" s="17"/>
      <c r="B932" s="19"/>
      <c r="C932" s="19"/>
      <c r="D932" s="19"/>
      <c r="E932" s="19" t="s">
        <v>37</v>
      </c>
      <c r="F932" s="23">
        <f>F931/B927</f>
        <v>-3.0087565629695008E-2</v>
      </c>
      <c r="G932" s="19" t="str">
        <f>IF(F932&gt;-0.03,"ok","not ok")</f>
        <v>not ok</v>
      </c>
      <c r="H932" s="19" t="s">
        <v>38</v>
      </c>
      <c r="I932" s="23">
        <f>I931/B927</f>
        <v>0.15533580394865901</v>
      </c>
      <c r="J932" s="20"/>
    </row>
    <row r="933" spans="1:14">
      <c r="A933" s="13" t="s">
        <v>22</v>
      </c>
      <c r="B933" s="14"/>
      <c r="C933" s="15" t="s">
        <v>23</v>
      </c>
      <c r="D933" s="15"/>
      <c r="E933" s="15" t="s">
        <v>24</v>
      </c>
      <c r="F933" s="15"/>
      <c r="G933" s="15"/>
      <c r="H933" s="15" t="s">
        <v>25</v>
      </c>
      <c r="I933" s="15"/>
      <c r="J933" s="16"/>
      <c r="K933" s="2" t="s">
        <v>39</v>
      </c>
    </row>
    <row r="934" spans="1:14">
      <c r="A934" s="17" t="s">
        <v>29</v>
      </c>
      <c r="B934" s="18"/>
      <c r="C934" s="19"/>
      <c r="D934" s="19"/>
      <c r="E934" s="19" t="s">
        <v>30</v>
      </c>
      <c r="F934" s="19">
        <f>(B935-B937)*10000</f>
        <v>0</v>
      </c>
      <c r="G934" s="19"/>
      <c r="H934" s="19" t="s">
        <v>30</v>
      </c>
      <c r="I934" s="19">
        <f>-(B937-B936)*10000</f>
        <v>0</v>
      </c>
      <c r="J934" s="20"/>
      <c r="K934" s="2" t="s">
        <v>87</v>
      </c>
      <c r="L934" s="32">
        <v>1</v>
      </c>
      <c r="M934" s="32" t="s">
        <v>88</v>
      </c>
      <c r="N934" s="33" t="e">
        <f>-I935/F935</f>
        <v>#DIV/0!</v>
      </c>
    </row>
    <row r="935" spans="1:14">
      <c r="A935" s="17" t="s">
        <v>31</v>
      </c>
      <c r="B935" s="18"/>
      <c r="C935" s="19"/>
      <c r="D935" s="19"/>
      <c r="E935" s="19" t="s">
        <v>32</v>
      </c>
      <c r="F935" s="19">
        <f>F934*10</f>
        <v>0</v>
      </c>
      <c r="G935" s="19"/>
      <c r="H935" s="19" t="s">
        <v>32</v>
      </c>
      <c r="I935" s="19">
        <f>I934*10</f>
        <v>0</v>
      </c>
      <c r="J935" s="20"/>
    </row>
    <row r="936" spans="1:14">
      <c r="A936" s="17" t="s">
        <v>33</v>
      </c>
      <c r="B936" s="18"/>
      <c r="C936" s="19"/>
      <c r="D936" s="19"/>
      <c r="E936" s="19" t="s">
        <v>34</v>
      </c>
      <c r="F936" s="19">
        <f>F935*B934</f>
        <v>0</v>
      </c>
      <c r="G936" s="19"/>
      <c r="H936" s="19" t="s">
        <v>34</v>
      </c>
      <c r="I936" s="22">
        <f>I935*B934</f>
        <v>0</v>
      </c>
      <c r="J936" s="20"/>
    </row>
    <row r="937" spans="1:14">
      <c r="A937" s="17" t="s">
        <v>35</v>
      </c>
      <c r="B937" s="18"/>
      <c r="C937" s="19"/>
      <c r="D937" s="19"/>
      <c r="E937" s="19" t="s">
        <v>36</v>
      </c>
      <c r="F937" s="19" t="e">
        <f>F936/B935</f>
        <v>#DIV/0!</v>
      </c>
      <c r="G937" s="19"/>
      <c r="H937" s="19" t="s">
        <v>36</v>
      </c>
      <c r="I937" s="22" t="e">
        <f>I936/B936</f>
        <v>#DIV/0!</v>
      </c>
      <c r="J937" s="20"/>
    </row>
    <row r="938" spans="1:14" ht="16.5" thickBot="1">
      <c r="A938" s="24"/>
      <c r="B938" s="25"/>
      <c r="C938" s="25"/>
      <c r="D938" s="25"/>
      <c r="E938" s="25" t="s">
        <v>37</v>
      </c>
      <c r="F938" s="26" t="e">
        <f>F937/B933</f>
        <v>#DIV/0!</v>
      </c>
      <c r="G938" s="40" t="e">
        <f>IF(F938&gt;-0.03,"ok","not ok")</f>
        <v>#DIV/0!</v>
      </c>
      <c r="H938" s="25" t="s">
        <v>38</v>
      </c>
      <c r="I938" s="26" t="e">
        <f>I937/B933</f>
        <v>#DIV/0!</v>
      </c>
      <c r="J938" s="27"/>
    </row>
    <row r="972" spans="1:1">
      <c r="A972" s="38" t="s">
        <v>239</v>
      </c>
    </row>
    <row r="983" spans="1:5">
      <c r="E983" s="2" t="s">
        <v>240</v>
      </c>
    </row>
    <row r="984" spans="1:5">
      <c r="E984" s="2" t="s">
        <v>241</v>
      </c>
    </row>
    <row r="988" spans="1:5" s="30" customFormat="1" ht="16.5" thickBot="1"/>
    <row r="989" spans="1:5" ht="16.5" thickTop="1">
      <c r="A989" s="53" t="s">
        <v>242</v>
      </c>
    </row>
    <row r="990" spans="1:5">
      <c r="A990" s="2" t="s">
        <v>243</v>
      </c>
    </row>
    <row r="991" spans="1:5">
      <c r="A991" s="2" t="s">
        <v>244</v>
      </c>
    </row>
    <row r="1031" spans="1:14" ht="16.5" thickBot="1">
      <c r="A1031" s="2" t="s">
        <v>245</v>
      </c>
    </row>
    <row r="1032" spans="1:14">
      <c r="A1032" s="13" t="s">
        <v>22</v>
      </c>
      <c r="B1032" s="14">
        <v>1095</v>
      </c>
      <c r="C1032" s="15" t="s">
        <v>23</v>
      </c>
      <c r="D1032" s="15"/>
      <c r="E1032" s="15" t="s">
        <v>24</v>
      </c>
      <c r="F1032" s="15"/>
      <c r="G1032" s="15"/>
      <c r="H1032" s="15" t="s">
        <v>25</v>
      </c>
      <c r="I1032" s="15"/>
      <c r="J1032" s="16"/>
      <c r="K1032" s="2" t="s">
        <v>174</v>
      </c>
    </row>
    <row r="1033" spans="1:14">
      <c r="A1033" s="17" t="s">
        <v>29</v>
      </c>
      <c r="B1033" s="18">
        <v>0.09</v>
      </c>
      <c r="C1033" s="19"/>
      <c r="D1033" s="19"/>
      <c r="E1033" s="19" t="s">
        <v>30</v>
      </c>
      <c r="F1033" s="19">
        <f>(B1036-B1034)*100</f>
        <v>-34.600000000000364</v>
      </c>
      <c r="G1033" s="19"/>
      <c r="H1033" s="19" t="s">
        <v>30</v>
      </c>
      <c r="I1033" s="19">
        <f>(B1036-B1035)*100</f>
        <v>98.699999999999477</v>
      </c>
      <c r="J1033" s="20"/>
    </row>
    <row r="1034" spans="1:14">
      <c r="A1034" s="17" t="s">
        <v>31</v>
      </c>
      <c r="B1034" s="18">
        <v>137.488</v>
      </c>
      <c r="C1034" s="19"/>
      <c r="D1034" s="19"/>
      <c r="E1034" s="19" t="s">
        <v>32</v>
      </c>
      <c r="F1034" s="19">
        <f>F1033*10</f>
        <v>-346.00000000000364</v>
      </c>
      <c r="G1034" s="19"/>
      <c r="H1034" s="19" t="s">
        <v>32</v>
      </c>
      <c r="I1034" s="19">
        <f>I1033*10</f>
        <v>986.99999999999477</v>
      </c>
      <c r="J1034" s="20"/>
      <c r="K1034" s="34">
        <f>I1033/-F1033</f>
        <v>2.8526011560693192</v>
      </c>
      <c r="L1034" s="32">
        <v>1</v>
      </c>
      <c r="M1034" s="32" t="s">
        <v>88</v>
      </c>
      <c r="N1034" s="33">
        <f>-I1035/F1035</f>
        <v>2.8526011560693192</v>
      </c>
    </row>
    <row r="1035" spans="1:14">
      <c r="A1035" s="17" t="s">
        <v>33</v>
      </c>
      <c r="B1035" s="18">
        <v>136.155</v>
      </c>
      <c r="C1035" s="19"/>
      <c r="D1035" s="19"/>
      <c r="E1035" s="19" t="s">
        <v>36</v>
      </c>
      <c r="F1035" s="22">
        <f>F1034*B1033</f>
        <v>-31.140000000000327</v>
      </c>
      <c r="G1035" s="19"/>
      <c r="H1035" s="19" t="s">
        <v>36</v>
      </c>
      <c r="I1035" s="22">
        <f>I1034*B1033</f>
        <v>88.829999999999529</v>
      </c>
      <c r="J1035" s="20"/>
    </row>
    <row r="1036" spans="1:14">
      <c r="A1036" s="17" t="s">
        <v>35</v>
      </c>
      <c r="B1036" s="18">
        <v>137.142</v>
      </c>
      <c r="C1036" s="19"/>
      <c r="D1036" s="19"/>
      <c r="E1036" s="19" t="s">
        <v>36</v>
      </c>
      <c r="F1036" s="22">
        <f>F1035</f>
        <v>-31.140000000000327</v>
      </c>
      <c r="G1036" s="19"/>
      <c r="H1036" s="19" t="s">
        <v>36</v>
      </c>
      <c r="I1036" s="22">
        <f>I1035</f>
        <v>88.829999999999529</v>
      </c>
      <c r="J1036" s="20"/>
    </row>
    <row r="1037" spans="1:14" ht="16.5" thickBot="1">
      <c r="A1037" s="17"/>
      <c r="B1037" s="19"/>
      <c r="C1037" s="19"/>
      <c r="D1037" s="19"/>
      <c r="E1037" s="19" t="s">
        <v>37</v>
      </c>
      <c r="F1037" s="23">
        <f>F1036/B1032</f>
        <v>-2.8438356164383862E-2</v>
      </c>
      <c r="G1037" s="19" t="str">
        <f>IF(F1037&gt;-0.03,"ok","not ok")</f>
        <v>ok</v>
      </c>
      <c r="H1037" s="19" t="s">
        <v>38</v>
      </c>
      <c r="I1037" s="23">
        <f>I1036/B1032</f>
        <v>8.1123287671232447E-2</v>
      </c>
      <c r="J1037" s="20"/>
    </row>
    <row r="1038" spans="1:14">
      <c r="A1038" s="13" t="s">
        <v>22</v>
      </c>
      <c r="B1038" s="14">
        <v>1095</v>
      </c>
      <c r="C1038" s="15" t="s">
        <v>23</v>
      </c>
      <c r="D1038" s="15"/>
      <c r="E1038" s="15" t="s">
        <v>24</v>
      </c>
      <c r="F1038" s="15"/>
      <c r="G1038" s="15"/>
      <c r="H1038" s="15" t="s">
        <v>25</v>
      </c>
      <c r="I1038" s="15"/>
      <c r="J1038" s="16"/>
      <c r="K1038" s="2" t="s">
        <v>176</v>
      </c>
    </row>
    <row r="1039" spans="1:14">
      <c r="A1039" s="17" t="s">
        <v>29</v>
      </c>
      <c r="B1039" s="47"/>
      <c r="C1039" s="19"/>
      <c r="D1039" s="19"/>
      <c r="E1039" s="19" t="s">
        <v>30</v>
      </c>
      <c r="F1039" s="19">
        <f>(B1040-B1042)*100</f>
        <v>0</v>
      </c>
      <c r="G1039" s="19"/>
      <c r="H1039" s="19" t="s">
        <v>30</v>
      </c>
      <c r="I1039" s="19">
        <f>-(B1042-B1041)*100</f>
        <v>0</v>
      </c>
      <c r="J1039" s="20"/>
      <c r="K1039" s="2" t="s">
        <v>87</v>
      </c>
      <c r="L1039" s="32">
        <v>1</v>
      </c>
      <c r="M1039" s="32" t="s">
        <v>88</v>
      </c>
      <c r="N1039" s="33" t="e">
        <f>-I1040/F1040</f>
        <v>#DIV/0!</v>
      </c>
    </row>
    <row r="1040" spans="1:14">
      <c r="A1040" s="17" t="s">
        <v>31</v>
      </c>
      <c r="B1040" s="18"/>
      <c r="C1040" s="19"/>
      <c r="D1040" s="19"/>
      <c r="E1040" s="19" t="s">
        <v>32</v>
      </c>
      <c r="F1040" s="19">
        <f>F1039*10</f>
        <v>0</v>
      </c>
      <c r="G1040" s="19"/>
      <c r="H1040" s="19" t="s">
        <v>32</v>
      </c>
      <c r="I1040" s="19">
        <f>I1039*10</f>
        <v>0</v>
      </c>
      <c r="J1040" s="20"/>
    </row>
    <row r="1041" spans="1:11">
      <c r="A1041" s="17" t="s">
        <v>33</v>
      </c>
      <c r="B1041" s="18"/>
      <c r="C1041" s="19"/>
      <c r="D1041" s="19"/>
      <c r="E1041" s="19" t="s">
        <v>196</v>
      </c>
      <c r="F1041" s="19">
        <f>F1040*B1039</f>
        <v>0</v>
      </c>
      <c r="G1041" s="19"/>
      <c r="H1041" s="19" t="s">
        <v>34</v>
      </c>
      <c r="I1041" s="22">
        <f>I1040*B1039</f>
        <v>0</v>
      </c>
      <c r="J1041" s="20"/>
      <c r="K1041" s="2" t="s">
        <v>197</v>
      </c>
    </row>
    <row r="1042" spans="1:11">
      <c r="A1042" s="17" t="s">
        <v>35</v>
      </c>
      <c r="B1042" s="18"/>
      <c r="C1042" s="19"/>
      <c r="D1042" s="19"/>
      <c r="E1042" s="19" t="s">
        <v>36</v>
      </c>
      <c r="F1042" s="19">
        <f>F1041/1.4452</f>
        <v>0</v>
      </c>
      <c r="G1042" s="19"/>
      <c r="H1042" s="19" t="s">
        <v>36</v>
      </c>
      <c r="I1042" s="22">
        <f>I1041/1.4452</f>
        <v>0</v>
      </c>
      <c r="J1042" s="20"/>
      <c r="K1042" s="2" t="s">
        <v>198</v>
      </c>
    </row>
    <row r="1043" spans="1:11" ht="16.5" thickBot="1">
      <c r="A1043" s="24"/>
      <c r="B1043" s="25"/>
      <c r="C1043" s="25"/>
      <c r="D1043" s="25"/>
      <c r="E1043" s="25" t="s">
        <v>37</v>
      </c>
      <c r="F1043" s="26">
        <f>F1042/B1038</f>
        <v>0</v>
      </c>
      <c r="G1043" s="40" t="str">
        <f>IF(F1043&gt;-0.03,"ok","not ok")</f>
        <v>ok</v>
      </c>
      <c r="H1043" s="25" t="s">
        <v>38</v>
      </c>
      <c r="I1043" s="26">
        <f>I1042/B1038</f>
        <v>0</v>
      </c>
      <c r="J1043" s="27"/>
      <c r="K1043" s="2" t="s">
        <v>199</v>
      </c>
    </row>
    <row r="1045" spans="1:11">
      <c r="F1045" s="2" t="s">
        <v>246</v>
      </c>
    </row>
    <row r="1046" spans="1:11">
      <c r="F1046" s="2" t="s">
        <v>247</v>
      </c>
    </row>
    <row r="1047" spans="1:11">
      <c r="F1047" s="2" t="s">
        <v>248</v>
      </c>
    </row>
    <row r="1090" spans="1:14">
      <c r="F1090" s="2" t="s">
        <v>249</v>
      </c>
    </row>
    <row r="1092" spans="1:14">
      <c r="A1092" s="2" t="s">
        <v>250</v>
      </c>
    </row>
    <row r="1093" spans="1:14" s="30" customFormat="1" ht="16.5" thickBot="1">
      <c r="A1093" s="30" t="s">
        <v>251</v>
      </c>
    </row>
    <row r="1094" spans="1:14" ht="16.5" thickTop="1">
      <c r="A1094" s="2" t="s">
        <v>252</v>
      </c>
    </row>
    <row r="1095" spans="1:14">
      <c r="A1095" s="41" t="s">
        <v>253</v>
      </c>
    </row>
    <row r="1096" spans="1:14">
      <c r="A1096" s="2" t="s">
        <v>254</v>
      </c>
    </row>
    <row r="1097" spans="1:14">
      <c r="A1097" s="2" t="s">
        <v>255</v>
      </c>
    </row>
    <row r="1098" spans="1:14" ht="16.5" thickBot="1">
      <c r="A1098" s="2" t="s">
        <v>256</v>
      </c>
    </row>
    <row r="1099" spans="1:14">
      <c r="A1099" s="13" t="s">
        <v>22</v>
      </c>
      <c r="B1099" s="14">
        <v>1064</v>
      </c>
      <c r="C1099" s="15" t="s">
        <v>23</v>
      </c>
      <c r="D1099" s="15"/>
      <c r="E1099" s="15" t="s">
        <v>24</v>
      </c>
      <c r="F1099" s="15"/>
      <c r="G1099" s="15"/>
      <c r="H1099" s="15" t="s">
        <v>25</v>
      </c>
      <c r="I1099" s="15"/>
      <c r="J1099" s="16"/>
      <c r="K1099" s="2" t="s">
        <v>150</v>
      </c>
    </row>
    <row r="1100" spans="1:14">
      <c r="A1100" s="17" t="s">
        <v>29</v>
      </c>
      <c r="B1100" s="18">
        <v>0.02</v>
      </c>
      <c r="C1100" s="19"/>
      <c r="D1100" s="19"/>
      <c r="E1100" s="19" t="s">
        <v>30</v>
      </c>
      <c r="F1100" s="19">
        <f>(B1103-B1101)*10000</f>
        <v>124.50000000000072</v>
      </c>
      <c r="G1100" s="19"/>
      <c r="H1100" s="19" t="s">
        <v>30</v>
      </c>
      <c r="I1100" s="19">
        <f>-(B1103-B1102)*10000</f>
        <v>391.00000000000023</v>
      </c>
      <c r="J1100" s="20"/>
    </row>
    <row r="1101" spans="1:14">
      <c r="A1101" s="17" t="s">
        <v>31</v>
      </c>
      <c r="B1101" s="18">
        <v>0.78730999999999995</v>
      </c>
      <c r="C1101" s="19"/>
      <c r="D1101" s="19"/>
      <c r="E1101" s="19" t="s">
        <v>32</v>
      </c>
      <c r="F1101" s="19">
        <f>F1100*10</f>
        <v>1245.0000000000073</v>
      </c>
      <c r="G1101" s="19"/>
      <c r="H1101" s="19" t="s">
        <v>32</v>
      </c>
      <c r="I1101" s="19">
        <f>I1100*10</f>
        <v>3910.0000000000023</v>
      </c>
      <c r="J1101" s="20"/>
      <c r="K1101" s="54" t="s">
        <v>87</v>
      </c>
      <c r="L1101" s="32">
        <v>1</v>
      </c>
      <c r="M1101" s="32" t="s">
        <v>88</v>
      </c>
      <c r="N1101" s="55">
        <f>I1103/F1103</f>
        <v>3.140562248995967</v>
      </c>
    </row>
    <row r="1102" spans="1:14">
      <c r="A1102" s="17" t="s">
        <v>33</v>
      </c>
      <c r="B1102" s="18">
        <v>0.83886000000000005</v>
      </c>
      <c r="C1102" s="19"/>
      <c r="D1102" s="19"/>
      <c r="E1102" s="19" t="s">
        <v>227</v>
      </c>
      <c r="F1102" s="22">
        <f>F1101*B1100</f>
        <v>24.900000000000148</v>
      </c>
      <c r="G1102" s="19"/>
      <c r="H1102" s="19" t="s">
        <v>227</v>
      </c>
      <c r="I1102" s="22">
        <f>I1101*B1100</f>
        <v>78.200000000000045</v>
      </c>
      <c r="J1102" s="20"/>
      <c r="N1102" s="56"/>
    </row>
    <row r="1103" spans="1:14">
      <c r="A1103" s="17" t="s">
        <v>35</v>
      </c>
      <c r="B1103" s="18">
        <v>0.79976000000000003</v>
      </c>
      <c r="C1103" s="19"/>
      <c r="D1103" s="19"/>
      <c r="E1103" s="19" t="s">
        <v>36</v>
      </c>
      <c r="F1103" s="22">
        <f>F1102/B1103</f>
        <v>31.134340302090813</v>
      </c>
      <c r="G1103" s="19"/>
      <c r="H1103" s="19" t="s">
        <v>36</v>
      </c>
      <c r="I1103" s="22">
        <f>I1102/B1103</f>
        <v>97.779333800140094</v>
      </c>
      <c r="J1103" s="20"/>
    </row>
    <row r="1104" spans="1:14" ht="16.5" thickBot="1">
      <c r="A1104" s="17"/>
      <c r="B1104" s="19"/>
      <c r="C1104" s="19"/>
      <c r="D1104" s="19"/>
      <c r="E1104" s="19" t="s">
        <v>37</v>
      </c>
      <c r="F1104" s="23">
        <f>F1103/B1099</f>
        <v>2.9261598028280839E-2</v>
      </c>
      <c r="G1104" s="19" t="str">
        <f>IF(F1104&gt;-0.03,"ok","not ok")</f>
        <v>ok</v>
      </c>
      <c r="H1104" s="19" t="s">
        <v>38</v>
      </c>
      <c r="I1104" s="23">
        <f>I1103/B1099</f>
        <v>9.1897870112913616E-2</v>
      </c>
      <c r="J1104" s="20"/>
    </row>
    <row r="1105" spans="1:13">
      <c r="A1105" s="13" t="s">
        <v>22</v>
      </c>
      <c r="B1105" s="14"/>
      <c r="C1105" s="15" t="s">
        <v>23</v>
      </c>
      <c r="D1105" s="15"/>
      <c r="E1105" s="15" t="s">
        <v>24</v>
      </c>
      <c r="F1105" s="15"/>
      <c r="G1105" s="15"/>
      <c r="H1105" s="15" t="s">
        <v>25</v>
      </c>
      <c r="I1105" s="15"/>
      <c r="J1105" s="16"/>
      <c r="K1105" s="2" t="s">
        <v>257</v>
      </c>
    </row>
    <row r="1106" spans="1:13">
      <c r="A1106" s="17" t="s">
        <v>29</v>
      </c>
      <c r="B1106" s="18"/>
      <c r="C1106" s="19"/>
      <c r="D1106" s="19"/>
      <c r="E1106" s="19" t="s">
        <v>30</v>
      </c>
      <c r="F1106" s="19">
        <f>(B1107-B1109)*100</f>
        <v>0</v>
      </c>
      <c r="G1106" s="19"/>
      <c r="H1106" s="19" t="s">
        <v>30</v>
      </c>
      <c r="I1106" s="19">
        <f>-(B1109-B1108)*100</f>
        <v>0</v>
      </c>
      <c r="J1106" s="20"/>
      <c r="K1106" s="2" t="s">
        <v>87</v>
      </c>
      <c r="L1106" s="32">
        <v>1</v>
      </c>
      <c r="M1106" s="32" t="s">
        <v>88</v>
      </c>
    </row>
    <row r="1107" spans="1:13">
      <c r="A1107" s="17" t="s">
        <v>31</v>
      </c>
      <c r="B1107" s="18"/>
      <c r="C1107" s="19"/>
      <c r="D1107" s="19"/>
      <c r="E1107" s="19" t="s">
        <v>32</v>
      </c>
      <c r="F1107" s="19">
        <f>F1106*10</f>
        <v>0</v>
      </c>
      <c r="G1107" s="19"/>
      <c r="H1107" s="19" t="s">
        <v>32</v>
      </c>
      <c r="I1107" s="19">
        <f>I1106*10</f>
        <v>0</v>
      </c>
      <c r="J1107" s="20"/>
    </row>
    <row r="1108" spans="1:13">
      <c r="A1108" s="17" t="s">
        <v>33</v>
      </c>
      <c r="B1108" s="18"/>
      <c r="C1108" s="19"/>
      <c r="D1108" s="19"/>
      <c r="E1108" s="19" t="s">
        <v>196</v>
      </c>
      <c r="F1108" s="19">
        <f>F1107*B1106</f>
        <v>0</v>
      </c>
      <c r="G1108" s="19"/>
      <c r="H1108" s="19" t="s">
        <v>34</v>
      </c>
      <c r="I1108" s="22">
        <f>I1107*B1106</f>
        <v>0</v>
      </c>
      <c r="J1108" s="20"/>
    </row>
    <row r="1109" spans="1:13">
      <c r="A1109" s="17" t="s">
        <v>35</v>
      </c>
      <c r="B1109" s="18"/>
      <c r="C1109" s="19"/>
      <c r="D1109" s="19"/>
      <c r="E1109" s="19" t="s">
        <v>36</v>
      </c>
      <c r="F1109" s="19">
        <f>F1108/1.4452</f>
        <v>0</v>
      </c>
      <c r="G1109" s="19"/>
      <c r="H1109" s="19" t="s">
        <v>36</v>
      </c>
      <c r="I1109" s="22">
        <f>I1108/1.4452</f>
        <v>0</v>
      </c>
      <c r="J1109" s="20"/>
    </row>
    <row r="1110" spans="1:13" ht="16.5" thickBot="1">
      <c r="A1110" s="24"/>
      <c r="B1110" s="25"/>
      <c r="C1110" s="25"/>
      <c r="D1110" s="25"/>
      <c r="E1110" s="25" t="s">
        <v>37</v>
      </c>
      <c r="F1110" s="26" t="e">
        <f>F1109/B1105</f>
        <v>#DIV/0!</v>
      </c>
      <c r="G1110" s="40" t="e">
        <f>IF(F1110&gt;-0.03,"ok","not ok")</f>
        <v>#DIV/0!</v>
      </c>
      <c r="H1110" s="25" t="s">
        <v>38</v>
      </c>
      <c r="I1110" s="26" t="e">
        <f>I1109/B1105</f>
        <v>#DIV/0!</v>
      </c>
      <c r="J1110" s="27"/>
    </row>
    <row r="1143" spans="1:7">
      <c r="A1143" s="2" t="s">
        <v>93</v>
      </c>
    </row>
    <row r="1144" spans="1:7">
      <c r="A1144" s="2" t="s">
        <v>258</v>
      </c>
    </row>
    <row r="1148" spans="1:7" s="30" customFormat="1" ht="16.5" thickBot="1"/>
    <row r="1149" spans="1:7" ht="16.5" thickTop="1">
      <c r="A1149" s="35" t="s">
        <v>259</v>
      </c>
      <c r="B1149" s="35"/>
      <c r="C1149" s="35"/>
      <c r="D1149" s="35"/>
      <c r="E1149" s="35"/>
      <c r="F1149" s="35"/>
      <c r="G1149" s="35"/>
    </row>
    <row r="1150" spans="1:7">
      <c r="A1150" s="35" t="s">
        <v>260</v>
      </c>
      <c r="B1150" s="35"/>
      <c r="C1150" s="35"/>
      <c r="D1150" s="35"/>
      <c r="E1150" s="35"/>
      <c r="F1150" s="35"/>
      <c r="G1150" s="35"/>
    </row>
    <row r="1151" spans="1:7">
      <c r="A1151" s="35" t="s">
        <v>243</v>
      </c>
      <c r="B1151" s="35"/>
      <c r="C1151" s="35"/>
      <c r="D1151" s="35"/>
      <c r="E1151" s="35"/>
      <c r="F1151" s="35"/>
      <c r="G1151" s="35"/>
    </row>
    <row r="1152" spans="1:7">
      <c r="A1152" s="35" t="s">
        <v>261</v>
      </c>
      <c r="B1152" s="35"/>
      <c r="C1152" s="35"/>
      <c r="D1152" s="35"/>
      <c r="E1152" s="35"/>
      <c r="F1152" s="35"/>
      <c r="G1152" s="35"/>
    </row>
    <row r="1153" spans="1:7">
      <c r="A1153" s="35" t="s">
        <v>262</v>
      </c>
      <c r="B1153" s="35"/>
      <c r="C1153" s="35"/>
      <c r="D1153" s="35"/>
      <c r="E1153" s="35"/>
      <c r="F1153" s="35"/>
      <c r="G1153" s="35"/>
    </row>
    <row r="1154" spans="1:7">
      <c r="A1154" s="35" t="s">
        <v>263</v>
      </c>
      <c r="B1154" s="35"/>
      <c r="C1154" s="35"/>
      <c r="D1154" s="35"/>
      <c r="E1154" s="35"/>
      <c r="F1154" s="35"/>
      <c r="G1154" s="35"/>
    </row>
    <row r="1158" spans="1:7">
      <c r="A1158"/>
    </row>
    <row r="1178" spans="1:14" ht="16.5" thickBot="1">
      <c r="A1178" s="35" t="s">
        <v>264</v>
      </c>
      <c r="B1178" s="35"/>
      <c r="C1178" s="35"/>
      <c r="D1178" s="35"/>
      <c r="E1178" s="35"/>
      <c r="F1178" s="35"/>
      <c r="G1178" s="35"/>
      <c r="H1178" s="35"/>
      <c r="I1178" s="35"/>
      <c r="J1178" s="35"/>
      <c r="K1178" s="35"/>
    </row>
    <row r="1179" spans="1:14">
      <c r="A1179" s="57" t="s">
        <v>22</v>
      </c>
      <c r="B1179" s="58">
        <v>1064</v>
      </c>
      <c r="C1179" s="59" t="s">
        <v>23</v>
      </c>
      <c r="D1179" s="59"/>
      <c r="E1179" s="59" t="s">
        <v>24</v>
      </c>
      <c r="F1179" s="59"/>
      <c r="G1179" s="59"/>
      <c r="H1179" s="59" t="s">
        <v>25</v>
      </c>
      <c r="I1179" s="59"/>
      <c r="J1179" s="60"/>
      <c r="K1179" s="35" t="s">
        <v>150</v>
      </c>
    </row>
    <row r="1180" spans="1:14">
      <c r="A1180" s="61" t="s">
        <v>29</v>
      </c>
      <c r="B1180" s="62">
        <v>0.05</v>
      </c>
      <c r="C1180" s="63"/>
      <c r="D1180" s="63"/>
      <c r="E1180" s="63" t="s">
        <v>30</v>
      </c>
      <c r="F1180" s="63">
        <f>(B1183-B1181)*10000</f>
        <v>45.999999999999375</v>
      </c>
      <c r="G1180" s="63"/>
      <c r="H1180" s="63" t="s">
        <v>30</v>
      </c>
      <c r="I1180" s="63">
        <f>-(B1183-B1182)*10000</f>
        <v>325.9999999999996</v>
      </c>
      <c r="J1180" s="64"/>
      <c r="K1180" s="35"/>
    </row>
    <row r="1181" spans="1:14">
      <c r="A1181" s="61" t="s">
        <v>31</v>
      </c>
      <c r="B1181" s="62">
        <v>1.8140000000000001</v>
      </c>
      <c r="C1181" s="63"/>
      <c r="D1181" s="63"/>
      <c r="E1181" s="63" t="s">
        <v>32</v>
      </c>
      <c r="F1181" s="63">
        <f>F1180*10</f>
        <v>459.99999999999375</v>
      </c>
      <c r="G1181" s="63"/>
      <c r="H1181" s="63" t="s">
        <v>32</v>
      </c>
      <c r="I1181" s="63">
        <f>I1180*10</f>
        <v>3259.9999999999959</v>
      </c>
      <c r="J1181" s="64"/>
      <c r="K1181" s="65" t="s">
        <v>87</v>
      </c>
      <c r="L1181" s="32">
        <v>1</v>
      </c>
      <c r="M1181" s="32" t="s">
        <v>88</v>
      </c>
      <c r="N1181" s="55">
        <f>I1183/F1183</f>
        <v>3.1226488125122915</v>
      </c>
    </row>
    <row r="1182" spans="1:14">
      <c r="A1182" s="61" t="s">
        <v>33</v>
      </c>
      <c r="B1182" s="62">
        <v>1.8512</v>
      </c>
      <c r="C1182" s="63"/>
      <c r="D1182" s="63"/>
      <c r="E1182" s="63" t="s">
        <v>227</v>
      </c>
      <c r="F1182" s="66">
        <f>F1181*B1180</f>
        <v>22.999999999999687</v>
      </c>
      <c r="G1182" s="63"/>
      <c r="H1182" s="63" t="s">
        <v>227</v>
      </c>
      <c r="I1182" s="66">
        <f>I1181*B1180</f>
        <v>162.9999999999998</v>
      </c>
      <c r="J1182" s="64"/>
      <c r="K1182" s="35"/>
      <c r="N1182" s="56"/>
    </row>
    <row r="1183" spans="1:14">
      <c r="A1183" s="61" t="s">
        <v>35</v>
      </c>
      <c r="B1183" s="62">
        <v>1.8186</v>
      </c>
      <c r="C1183" s="63"/>
      <c r="D1183" s="63"/>
      <c r="E1183" s="63" t="s">
        <v>36</v>
      </c>
      <c r="F1183" s="66">
        <f>F1182/0.80131</f>
        <v>28.702998839400092</v>
      </c>
      <c r="G1183" s="63"/>
      <c r="H1183" s="63" t="s">
        <v>36</v>
      </c>
      <c r="I1183" s="66">
        <f>I1182/B1183</f>
        <v>89.629385241394374</v>
      </c>
      <c r="J1183" s="64"/>
      <c r="K1183" s="35"/>
    </row>
    <row r="1184" spans="1:14" ht="16.5" thickBot="1">
      <c r="A1184" s="61"/>
      <c r="B1184" s="63"/>
      <c r="C1184" s="63"/>
      <c r="D1184" s="63"/>
      <c r="E1184" s="63" t="s">
        <v>37</v>
      </c>
      <c r="F1184" s="67">
        <f>F1183/B1179</f>
        <v>2.6976502668609108E-2</v>
      </c>
      <c r="G1184" s="63" t="str">
        <f>IF(F1184&gt;-0.03,"ok","not ok")</f>
        <v>ok</v>
      </c>
      <c r="H1184" s="63" t="s">
        <v>38</v>
      </c>
      <c r="I1184" s="67">
        <f>I1183/B1179</f>
        <v>8.4238144023866895E-2</v>
      </c>
      <c r="J1184" s="64"/>
      <c r="K1184" s="35"/>
    </row>
    <row r="1185" spans="1:13">
      <c r="A1185" s="57" t="s">
        <v>22</v>
      </c>
      <c r="B1185" s="58"/>
      <c r="C1185" s="59" t="s">
        <v>23</v>
      </c>
      <c r="D1185" s="59"/>
      <c r="E1185" s="59" t="s">
        <v>24</v>
      </c>
      <c r="F1185" s="59"/>
      <c r="G1185" s="59"/>
      <c r="H1185" s="59" t="s">
        <v>25</v>
      </c>
      <c r="I1185" s="59"/>
      <c r="J1185" s="60"/>
      <c r="K1185" s="35" t="s">
        <v>257</v>
      </c>
    </row>
    <row r="1186" spans="1:13">
      <c r="A1186" s="61" t="s">
        <v>29</v>
      </c>
      <c r="B1186" s="62"/>
      <c r="C1186" s="63"/>
      <c r="D1186" s="63"/>
      <c r="E1186" s="63" t="s">
        <v>30</v>
      </c>
      <c r="F1186" s="63">
        <f>(B1187-B1189)*100</f>
        <v>0</v>
      </c>
      <c r="G1186" s="63"/>
      <c r="H1186" s="63" t="s">
        <v>30</v>
      </c>
      <c r="I1186" s="63">
        <f>-(B1189-B1188)*100</f>
        <v>0</v>
      </c>
      <c r="J1186" s="64"/>
      <c r="K1186" s="35" t="s">
        <v>87</v>
      </c>
      <c r="L1186" s="32">
        <v>1</v>
      </c>
      <c r="M1186" s="32" t="s">
        <v>88</v>
      </c>
    </row>
    <row r="1187" spans="1:13">
      <c r="A1187" s="61" t="s">
        <v>31</v>
      </c>
      <c r="B1187" s="62"/>
      <c r="C1187" s="63"/>
      <c r="D1187" s="63"/>
      <c r="E1187" s="63" t="s">
        <v>32</v>
      </c>
      <c r="F1187" s="63">
        <f>F1186*10</f>
        <v>0</v>
      </c>
      <c r="G1187" s="63"/>
      <c r="H1187" s="63" t="s">
        <v>32</v>
      </c>
      <c r="I1187" s="63">
        <f>I1186*10</f>
        <v>0</v>
      </c>
      <c r="J1187" s="64"/>
      <c r="K1187" s="35"/>
    </row>
    <row r="1188" spans="1:13">
      <c r="A1188" s="61" t="s">
        <v>33</v>
      </c>
      <c r="B1188" s="62"/>
      <c r="C1188" s="63"/>
      <c r="D1188" s="63"/>
      <c r="E1188" s="63" t="s">
        <v>196</v>
      </c>
      <c r="F1188" s="63">
        <f>F1187*B1186</f>
        <v>0</v>
      </c>
      <c r="G1188" s="63"/>
      <c r="H1188" s="63" t="s">
        <v>34</v>
      </c>
      <c r="I1188" s="66">
        <f>I1187*B1186</f>
        <v>0</v>
      </c>
      <c r="J1188" s="64"/>
      <c r="K1188" s="35"/>
    </row>
    <row r="1189" spans="1:13">
      <c r="A1189" s="61" t="s">
        <v>35</v>
      </c>
      <c r="B1189" s="62"/>
      <c r="C1189" s="63"/>
      <c r="D1189" s="63"/>
      <c r="E1189" s="63" t="s">
        <v>36</v>
      </c>
      <c r="F1189" s="63">
        <f>F1188/1.4452</f>
        <v>0</v>
      </c>
      <c r="G1189" s="63"/>
      <c r="H1189" s="63" t="s">
        <v>36</v>
      </c>
      <c r="I1189" s="66">
        <f>I1188/1.4452</f>
        <v>0</v>
      </c>
      <c r="J1189" s="64"/>
      <c r="K1189" s="35"/>
    </row>
    <row r="1190" spans="1:13" ht="16.5" thickBot="1">
      <c r="A1190" s="68"/>
      <c r="B1190" s="69"/>
      <c r="C1190" s="69"/>
      <c r="D1190" s="69"/>
      <c r="E1190" s="69" t="s">
        <v>37</v>
      </c>
      <c r="F1190" s="70" t="e">
        <f>F1189/B1185</f>
        <v>#DIV/0!</v>
      </c>
      <c r="G1190" s="71" t="e">
        <f>IF(F1190&gt;-0.03,"ok","not ok")</f>
        <v>#DIV/0!</v>
      </c>
      <c r="H1190" s="69" t="s">
        <v>38</v>
      </c>
      <c r="I1190" s="70" t="e">
        <f>I1189/B1185</f>
        <v>#DIV/0!</v>
      </c>
      <c r="J1190" s="72"/>
      <c r="K1190" s="35"/>
    </row>
    <row r="1198" spans="1:13" s="30" customFormat="1" ht="16.5" thickBot="1"/>
    <row r="1199" spans="1:13" ht="16.5" thickTop="1">
      <c r="A1199" s="2" t="s">
        <v>265</v>
      </c>
    </row>
    <row r="1200" spans="1:13">
      <c r="A1200" s="2" t="s">
        <v>266</v>
      </c>
    </row>
    <row r="1203" spans="1:14" ht="16.5" thickBot="1">
      <c r="A1203" s="2" t="s">
        <v>195</v>
      </c>
    </row>
    <row r="1204" spans="1:14">
      <c r="A1204" s="13" t="s">
        <v>22</v>
      </c>
      <c r="B1204" s="14"/>
      <c r="C1204" s="15" t="s">
        <v>23</v>
      </c>
      <c r="D1204" s="15"/>
      <c r="E1204" s="15" t="s">
        <v>24</v>
      </c>
      <c r="F1204" s="15"/>
      <c r="G1204" s="15"/>
      <c r="H1204" s="15" t="s">
        <v>25</v>
      </c>
      <c r="I1204" s="15"/>
      <c r="J1204" s="16"/>
      <c r="K1204" s="2" t="s">
        <v>174</v>
      </c>
    </row>
    <row r="1205" spans="1:14">
      <c r="A1205" s="17" t="s">
        <v>29</v>
      </c>
      <c r="B1205" s="18"/>
      <c r="C1205" s="19"/>
      <c r="D1205" s="19"/>
      <c r="E1205" s="19" t="s">
        <v>30</v>
      </c>
      <c r="F1205" s="19">
        <f>(B1208-B1206)*10000</f>
        <v>0</v>
      </c>
      <c r="G1205" s="19"/>
      <c r="H1205" s="19" t="s">
        <v>30</v>
      </c>
      <c r="I1205" s="19">
        <f>(B1208-B1207)*10000</f>
        <v>0</v>
      </c>
      <c r="J1205" s="20"/>
    </row>
    <row r="1206" spans="1:14">
      <c r="A1206" s="17" t="s">
        <v>31</v>
      </c>
      <c r="B1206" s="18"/>
      <c r="C1206" s="19"/>
      <c r="D1206" s="19"/>
      <c r="E1206" s="19" t="s">
        <v>32</v>
      </c>
      <c r="F1206" s="19">
        <f>F1205*10</f>
        <v>0</v>
      </c>
      <c r="G1206" s="19"/>
      <c r="H1206" s="19" t="s">
        <v>32</v>
      </c>
      <c r="I1206" s="19">
        <f>I1205*10</f>
        <v>0</v>
      </c>
      <c r="J1206" s="20"/>
      <c r="K1206" s="34" t="e">
        <f>I1205/-F1205</f>
        <v>#DIV/0!</v>
      </c>
      <c r="L1206" s="32">
        <v>1</v>
      </c>
      <c r="M1206" s="32" t="s">
        <v>88</v>
      </c>
      <c r="N1206" s="33" t="e">
        <f>-I1207/F1207</f>
        <v>#DIV/0!</v>
      </c>
    </row>
    <row r="1207" spans="1:14">
      <c r="A1207" s="17" t="s">
        <v>33</v>
      </c>
      <c r="B1207" s="18"/>
      <c r="C1207" s="19"/>
      <c r="D1207" s="19"/>
      <c r="E1207" s="19" t="s">
        <v>34</v>
      </c>
      <c r="F1207" s="22">
        <f>F1206*B1205</f>
        <v>0</v>
      </c>
      <c r="G1207" s="19"/>
      <c r="H1207" s="19" t="s">
        <v>34</v>
      </c>
      <c r="I1207" s="22">
        <f>I1206*B1205</f>
        <v>0</v>
      </c>
      <c r="J1207" s="20"/>
    </row>
    <row r="1208" spans="1:14">
      <c r="A1208" s="17" t="s">
        <v>35</v>
      </c>
      <c r="B1208" s="18"/>
      <c r="C1208" s="19"/>
      <c r="D1208" s="19"/>
      <c r="E1208" s="19" t="s">
        <v>36</v>
      </c>
      <c r="F1208" s="22" t="e">
        <f>F1207/B1206</f>
        <v>#DIV/0!</v>
      </c>
      <c r="G1208" s="19"/>
      <c r="H1208" s="19" t="s">
        <v>36</v>
      </c>
      <c r="I1208" s="22" t="e">
        <f>I1207/B1207</f>
        <v>#DIV/0!</v>
      </c>
      <c r="J1208" s="20"/>
    </row>
    <row r="1209" spans="1:14" ht="16.5" thickBot="1">
      <c r="A1209" s="17"/>
      <c r="B1209" s="19"/>
      <c r="C1209" s="19"/>
      <c r="D1209" s="19"/>
      <c r="E1209" s="19" t="s">
        <v>37</v>
      </c>
      <c r="F1209" s="23" t="e">
        <f>F1208/B1204</f>
        <v>#DIV/0!</v>
      </c>
      <c r="G1209" s="19" t="e">
        <f>IF(F1209&gt;-0.03,"ok","not ok")</f>
        <v>#DIV/0!</v>
      </c>
      <c r="H1209" s="19" t="s">
        <v>38</v>
      </c>
      <c r="I1209" s="23" t="e">
        <f>I1208/B1204</f>
        <v>#DIV/0!</v>
      </c>
      <c r="J1209" s="20"/>
    </row>
    <row r="1210" spans="1:14">
      <c r="A1210" s="13" t="s">
        <v>22</v>
      </c>
      <c r="B1210" s="14">
        <v>1095</v>
      </c>
      <c r="C1210" s="15" t="s">
        <v>23</v>
      </c>
      <c r="D1210" s="15"/>
      <c r="E1210" s="15" t="s">
        <v>24</v>
      </c>
      <c r="F1210" s="15"/>
      <c r="G1210" s="15"/>
      <c r="H1210" s="15" t="s">
        <v>25</v>
      </c>
      <c r="I1210" s="15"/>
      <c r="J1210" s="16"/>
      <c r="K1210" s="2" t="s">
        <v>267</v>
      </c>
    </row>
    <row r="1211" spans="1:14">
      <c r="A1211" s="17" t="s">
        <v>29</v>
      </c>
      <c r="B1211" s="18">
        <v>0.05</v>
      </c>
      <c r="C1211" s="19"/>
      <c r="D1211" s="19"/>
      <c r="E1211" s="19" t="s">
        <v>30</v>
      </c>
      <c r="F1211" s="19">
        <f>(B1212-B1214)*100</f>
        <v>21.999999999999886</v>
      </c>
      <c r="G1211" s="19"/>
      <c r="H1211" s="19" t="s">
        <v>30</v>
      </c>
      <c r="I1211" s="19">
        <f>-(B1214-B1213)*100</f>
        <v>-58.99999999999892</v>
      </c>
      <c r="J1211" s="20"/>
      <c r="K1211" s="2" t="s">
        <v>87</v>
      </c>
      <c r="L1211" s="32">
        <v>1</v>
      </c>
      <c r="M1211" s="32" t="s">
        <v>88</v>
      </c>
      <c r="N1211" s="33">
        <f>-I1212/F1212</f>
        <v>2.6818181818181466</v>
      </c>
    </row>
    <row r="1212" spans="1:14">
      <c r="A1212" s="17" t="s">
        <v>31</v>
      </c>
      <c r="B1212" s="18">
        <v>95.96</v>
      </c>
      <c r="C1212" s="19"/>
      <c r="D1212" s="19"/>
      <c r="E1212" s="19" t="s">
        <v>32</v>
      </c>
      <c r="F1212" s="19">
        <f>F1211*10</f>
        <v>219.99999999999886</v>
      </c>
      <c r="G1212" s="19"/>
      <c r="H1212" s="19" t="s">
        <v>32</v>
      </c>
      <c r="I1212" s="19">
        <f>I1211*10</f>
        <v>-589.9999999999892</v>
      </c>
      <c r="J1212" s="20"/>
    </row>
    <row r="1213" spans="1:14">
      <c r="A1213" s="17" t="s">
        <v>33</v>
      </c>
      <c r="B1213" s="18">
        <v>95.15</v>
      </c>
      <c r="C1213" s="19"/>
      <c r="D1213" s="19"/>
      <c r="E1213" s="19" t="s">
        <v>196</v>
      </c>
      <c r="F1213" s="19">
        <f>F1212*B1211</f>
        <v>10.999999999999943</v>
      </c>
      <c r="G1213" s="19"/>
      <c r="H1213" s="19" t="s">
        <v>196</v>
      </c>
      <c r="I1213" s="22">
        <f>I1212*B1211</f>
        <v>-29.49999999999946</v>
      </c>
      <c r="J1213" s="20"/>
      <c r="K1213" s="2" t="s">
        <v>197</v>
      </c>
    </row>
    <row r="1214" spans="1:14">
      <c r="A1214" s="17" t="s">
        <v>35</v>
      </c>
      <c r="B1214" s="18">
        <v>95.74</v>
      </c>
      <c r="C1214" s="19"/>
      <c r="D1214" s="19"/>
      <c r="E1214" s="19" t="s">
        <v>36</v>
      </c>
      <c r="F1214" s="19">
        <f>F1213/1.4312</f>
        <v>7.6858580212408771</v>
      </c>
      <c r="G1214" s="19"/>
      <c r="H1214" s="19" t="s">
        <v>36</v>
      </c>
      <c r="I1214" s="22">
        <f>I1213/1.4312</f>
        <v>-20.612073784236625</v>
      </c>
      <c r="J1214" s="20"/>
      <c r="K1214" s="2" t="s">
        <v>198</v>
      </c>
    </row>
    <row r="1215" spans="1:14" ht="16.5" thickBot="1">
      <c r="A1215" s="24"/>
      <c r="B1215" s="25"/>
      <c r="C1215" s="25"/>
      <c r="D1215" s="25"/>
      <c r="E1215" s="25" t="s">
        <v>37</v>
      </c>
      <c r="F1215" s="26">
        <f>F1214/B1210</f>
        <v>7.0190484212245456E-3</v>
      </c>
      <c r="G1215" s="40" t="str">
        <f>IF(F1215&gt;-0.03,"ok","not ok")</f>
        <v>ok</v>
      </c>
      <c r="H1215" s="25" t="s">
        <v>38</v>
      </c>
      <c r="I1215" s="26">
        <f>I1214/B1210</f>
        <v>-1.8823811675101939E-2</v>
      </c>
      <c r="J1215" s="27"/>
      <c r="K1215" s="2" t="s">
        <v>268</v>
      </c>
    </row>
    <row r="1216" spans="1:14">
      <c r="A1216" s="38" t="s">
        <v>269</v>
      </c>
    </row>
    <row r="1217" spans="1:6" s="30" customFormat="1" ht="16.5" thickBot="1"/>
    <row r="1218" spans="1:6" ht="16.5" thickTop="1">
      <c r="A1218" s="50" t="s">
        <v>270</v>
      </c>
    </row>
    <row r="1219" spans="1:6">
      <c r="A1219" s="2" t="s">
        <v>271</v>
      </c>
    </row>
    <row r="1220" spans="1:6">
      <c r="A1220" s="2" t="s">
        <v>272</v>
      </c>
    </row>
    <row r="1221" spans="1:6">
      <c r="A1221" s="2" t="s">
        <v>273</v>
      </c>
    </row>
    <row r="1222" spans="1:6">
      <c r="A1222" s="2" t="s">
        <v>274</v>
      </c>
    </row>
    <row r="1223" spans="1:6">
      <c r="A1223" s="2" t="s">
        <v>275</v>
      </c>
    </row>
    <row r="1224" spans="1:6">
      <c r="A1224" s="2" t="s">
        <v>276</v>
      </c>
    </row>
    <row r="1225" spans="1:6">
      <c r="F1225" s="37" t="s">
        <v>277</v>
      </c>
    </row>
    <row r="1258" spans="1:14" s="30" customFormat="1" ht="16.5" thickBot="1"/>
    <row r="1259" spans="1:14" ht="16.5" thickTop="1">
      <c r="A1259" s="50">
        <v>41872</v>
      </c>
    </row>
    <row r="1260" spans="1:14">
      <c r="A1260" s="2" t="s">
        <v>278</v>
      </c>
    </row>
    <row r="1261" spans="1:14" ht="16.5" thickBot="1">
      <c r="A1261" s="2" t="s">
        <v>279</v>
      </c>
    </row>
    <row r="1262" spans="1:14">
      <c r="A1262" s="13" t="s">
        <v>22</v>
      </c>
      <c r="B1262" s="14"/>
      <c r="C1262" s="15" t="s">
        <v>23</v>
      </c>
      <c r="D1262" s="15"/>
      <c r="E1262" s="15" t="s">
        <v>24</v>
      </c>
      <c r="F1262" s="15"/>
      <c r="G1262" s="15"/>
      <c r="H1262" s="15" t="s">
        <v>25</v>
      </c>
      <c r="I1262" s="15"/>
      <c r="J1262" s="16"/>
      <c r="K1262" s="2" t="s">
        <v>208</v>
      </c>
    </row>
    <row r="1263" spans="1:14">
      <c r="A1263" s="17" t="s">
        <v>29</v>
      </c>
      <c r="B1263" s="18"/>
      <c r="C1263" s="19"/>
      <c r="D1263" s="19"/>
      <c r="E1263" s="19" t="s">
        <v>30</v>
      </c>
      <c r="F1263" s="19">
        <f>(B1266-B1264)*100</f>
        <v>0</v>
      </c>
      <c r="G1263" s="19"/>
      <c r="H1263" s="19" t="s">
        <v>30</v>
      </c>
      <c r="I1263" s="19">
        <f>(B1266-B1265)*100</f>
        <v>0</v>
      </c>
      <c r="J1263" s="20"/>
    </row>
    <row r="1264" spans="1:14">
      <c r="A1264" s="17" t="s">
        <v>31</v>
      </c>
      <c r="B1264" s="18"/>
      <c r="C1264" s="19"/>
      <c r="D1264" s="19"/>
      <c r="E1264" s="19" t="s">
        <v>32</v>
      </c>
      <c r="F1264" s="19">
        <f>F1263*10</f>
        <v>0</v>
      </c>
      <c r="G1264" s="19"/>
      <c r="H1264" s="19" t="s">
        <v>32</v>
      </c>
      <c r="I1264" s="19">
        <f>I1263*10</f>
        <v>0</v>
      </c>
      <c r="J1264" s="20"/>
      <c r="K1264" s="34" t="e">
        <f>I1263/-F1263</f>
        <v>#DIV/0!</v>
      </c>
      <c r="L1264" s="32">
        <v>1</v>
      </c>
      <c r="M1264" s="32" t="s">
        <v>88</v>
      </c>
      <c r="N1264" s="33" t="e">
        <f>-I1265/F1265</f>
        <v>#DIV/0!</v>
      </c>
    </row>
    <row r="1265" spans="1:14">
      <c r="A1265" s="17" t="s">
        <v>33</v>
      </c>
      <c r="B1265" s="18"/>
      <c r="C1265" s="19"/>
      <c r="D1265" s="19"/>
      <c r="E1265" s="19" t="s">
        <v>34</v>
      </c>
      <c r="F1265" s="22">
        <f>F1264*B1263</f>
        <v>0</v>
      </c>
      <c r="G1265" s="19"/>
      <c r="H1265" s="19" t="s">
        <v>34</v>
      </c>
      <c r="I1265" s="22">
        <f>I1264*B1263</f>
        <v>0</v>
      </c>
      <c r="J1265" s="20"/>
    </row>
    <row r="1266" spans="1:14">
      <c r="A1266" s="17" t="s">
        <v>35</v>
      </c>
      <c r="B1266" s="18"/>
      <c r="C1266" s="19"/>
      <c r="D1266" s="19"/>
      <c r="E1266" s="19" t="s">
        <v>36</v>
      </c>
      <c r="F1266" s="22">
        <f>F1265/1.33831</f>
        <v>0</v>
      </c>
      <c r="G1266" s="19"/>
      <c r="H1266" s="19" t="s">
        <v>36</v>
      </c>
      <c r="I1266" s="22">
        <f>I1265/1.33831</f>
        <v>0</v>
      </c>
      <c r="J1266" s="20"/>
    </row>
    <row r="1267" spans="1:14" ht="16.5" thickBot="1">
      <c r="A1267" s="17"/>
      <c r="B1267" s="19"/>
      <c r="C1267" s="19"/>
      <c r="D1267" s="19"/>
      <c r="E1267" s="19" t="s">
        <v>37</v>
      </c>
      <c r="F1267" s="23" t="e">
        <f>F1266/B1262</f>
        <v>#DIV/0!</v>
      </c>
      <c r="G1267" s="19" t="e">
        <f>IF(F1267&gt;-0.03,"ok","not ok")</f>
        <v>#DIV/0!</v>
      </c>
      <c r="H1267" s="19" t="s">
        <v>38</v>
      </c>
      <c r="I1267" s="23" t="e">
        <f>I1266/B1262</f>
        <v>#DIV/0!</v>
      </c>
      <c r="J1267" s="20"/>
    </row>
    <row r="1268" spans="1:14">
      <c r="A1268" s="13" t="s">
        <v>22</v>
      </c>
      <c r="B1268" s="14">
        <v>1056</v>
      </c>
      <c r="C1268" s="15" t="s">
        <v>23</v>
      </c>
      <c r="D1268" s="15"/>
      <c r="E1268" s="15" t="s">
        <v>24</v>
      </c>
      <c r="F1268" s="15"/>
      <c r="G1268" s="15"/>
      <c r="H1268" s="15" t="s">
        <v>25</v>
      </c>
      <c r="I1268" s="15"/>
      <c r="J1268" s="16"/>
      <c r="K1268" s="2" t="s">
        <v>209</v>
      </c>
    </row>
    <row r="1269" spans="1:14">
      <c r="A1269" s="17" t="s">
        <v>29</v>
      </c>
      <c r="B1269" s="18">
        <v>0.02</v>
      </c>
      <c r="C1269" s="19"/>
      <c r="D1269" s="19"/>
      <c r="E1269" s="19" t="s">
        <v>30</v>
      </c>
      <c r="F1269" s="19">
        <f>(B1270-B1272)*100</f>
        <v>-184.89999999999895</v>
      </c>
      <c r="G1269" s="19"/>
      <c r="H1269" s="19" t="s">
        <v>30</v>
      </c>
      <c r="I1269" s="19">
        <f>-(B1272-B1271)*100</f>
        <v>136.89999999999998</v>
      </c>
      <c r="J1269" s="20"/>
      <c r="K1269" s="2" t="s">
        <v>87</v>
      </c>
      <c r="L1269" s="32">
        <v>1</v>
      </c>
      <c r="M1269" s="32" t="s">
        <v>88</v>
      </c>
      <c r="N1269" s="33">
        <f>-I1270/F1270</f>
        <v>0.74040021633315711</v>
      </c>
    </row>
    <row r="1270" spans="1:14">
      <c r="A1270" s="17" t="s">
        <v>31</v>
      </c>
      <c r="B1270" s="18">
        <v>136.02000000000001</v>
      </c>
      <c r="C1270" s="19"/>
      <c r="D1270" s="19"/>
      <c r="E1270" s="19" t="s">
        <v>32</v>
      </c>
      <c r="F1270" s="19">
        <f>F1269*10</f>
        <v>-1848.9999999999895</v>
      </c>
      <c r="G1270" s="19"/>
      <c r="H1270" s="19" t="s">
        <v>32</v>
      </c>
      <c r="I1270" s="19">
        <f>I1269*10</f>
        <v>1368.9999999999998</v>
      </c>
      <c r="J1270" s="20"/>
    </row>
    <row r="1271" spans="1:14">
      <c r="A1271" s="17" t="s">
        <v>33</v>
      </c>
      <c r="B1271" s="73">
        <v>139.238</v>
      </c>
      <c r="C1271" s="19"/>
      <c r="D1271" s="19"/>
      <c r="E1271" s="19" t="s">
        <v>36</v>
      </c>
      <c r="F1271" s="19">
        <f>F1270*B1269</f>
        <v>-36.979999999999791</v>
      </c>
      <c r="G1271" s="19"/>
      <c r="H1271" s="19" t="s">
        <v>227</v>
      </c>
      <c r="I1271" s="22">
        <f>I1270*B1269</f>
        <v>27.379999999999995</v>
      </c>
      <c r="J1271" s="20"/>
    </row>
    <row r="1272" spans="1:14">
      <c r="A1272" s="17" t="s">
        <v>35</v>
      </c>
      <c r="B1272" s="18">
        <v>137.869</v>
      </c>
      <c r="C1272" s="19"/>
      <c r="D1272" s="19"/>
      <c r="E1272" s="19" t="s">
        <v>36</v>
      </c>
      <c r="F1272" s="19">
        <f>F1271</f>
        <v>-36.979999999999791</v>
      </c>
      <c r="G1272" s="19"/>
      <c r="H1272" s="19" t="s">
        <v>36</v>
      </c>
      <c r="I1272" s="22">
        <f>I1271*0.79518</f>
        <v>21.772028399999996</v>
      </c>
      <c r="J1272" s="20"/>
    </row>
    <row r="1273" spans="1:14" ht="16.5" thickBot="1">
      <c r="A1273" s="24"/>
      <c r="B1273" s="25"/>
      <c r="C1273" s="25"/>
      <c r="D1273" s="25"/>
      <c r="E1273" s="25" t="s">
        <v>37</v>
      </c>
      <c r="F1273" s="26">
        <f>F1272/B1268</f>
        <v>-3.5018939393939193E-2</v>
      </c>
      <c r="G1273" s="40" t="str">
        <f>IF(F1273&gt;-0.03,"ok","not ok")</f>
        <v>not ok</v>
      </c>
      <c r="H1273" s="25" t="s">
        <v>38</v>
      </c>
      <c r="I1273" s="26">
        <f>I1272/B1268</f>
        <v>2.0617451136363634E-2</v>
      </c>
      <c r="J1273" s="27"/>
    </row>
    <row r="1274" spans="1:14">
      <c r="A1274" s="2" t="s">
        <v>280</v>
      </c>
    </row>
    <row r="1295" spans="1:1">
      <c r="A1295" s="2" t="s">
        <v>281</v>
      </c>
    </row>
    <row r="1296" spans="1:1">
      <c r="A1296" s="2" t="s">
        <v>282</v>
      </c>
    </row>
    <row r="1297" spans="1:1">
      <c r="A1297" s="2" t="s">
        <v>283</v>
      </c>
    </row>
    <row r="1298" spans="1:1">
      <c r="A1298" s="2" t="s">
        <v>284</v>
      </c>
    </row>
    <row r="1299" spans="1:1">
      <c r="A1299" s="41" t="s">
        <v>285</v>
      </c>
    </row>
    <row r="1300" spans="1:1" s="30" customFormat="1" ht="16.5" thickBot="1"/>
    <row r="1301" spans="1:1" ht="16.5" thickTop="1">
      <c r="A1301" s="2" t="s">
        <v>286</v>
      </c>
    </row>
    <row r="1302" spans="1:1">
      <c r="A1302" s="2" t="s">
        <v>287</v>
      </c>
    </row>
    <row r="1303" spans="1:1">
      <c r="A1303" s="2" t="s">
        <v>288</v>
      </c>
    </row>
    <row r="1304" spans="1:1">
      <c r="A1304" s="2" t="s">
        <v>289</v>
      </c>
    </row>
    <row r="1305" spans="1:1">
      <c r="A1305" s="2" t="s">
        <v>290</v>
      </c>
    </row>
    <row r="1306" spans="1:1">
      <c r="A1306" s="2" t="s">
        <v>291</v>
      </c>
    </row>
    <row r="1307" spans="1:1">
      <c r="A1307" s="2" t="s">
        <v>292</v>
      </c>
    </row>
    <row r="1308" spans="1:1">
      <c r="A1308" s="2" t="s">
        <v>293</v>
      </c>
    </row>
    <row r="1334" spans="1:14">
      <c r="A1334" s="2" t="s">
        <v>294</v>
      </c>
    </row>
    <row r="1335" spans="1:14" ht="16.5" thickBot="1">
      <c r="A1335" s="2" t="s">
        <v>159</v>
      </c>
    </row>
    <row r="1336" spans="1:14">
      <c r="A1336" s="13" t="s">
        <v>22</v>
      </c>
      <c r="B1336" s="14">
        <v>1056</v>
      </c>
      <c r="C1336" s="15" t="s">
        <v>23</v>
      </c>
      <c r="D1336" s="15"/>
      <c r="E1336" s="15" t="s">
        <v>24</v>
      </c>
      <c r="F1336" s="15"/>
      <c r="G1336" s="15"/>
      <c r="H1336" s="15" t="s">
        <v>25</v>
      </c>
      <c r="I1336" s="15"/>
      <c r="J1336" s="16"/>
      <c r="K1336" s="2" t="s">
        <v>26</v>
      </c>
    </row>
    <row r="1337" spans="1:14">
      <c r="A1337" s="17" t="s">
        <v>29</v>
      </c>
      <c r="B1337" s="18">
        <v>0.03</v>
      </c>
      <c r="C1337" s="19"/>
      <c r="D1337" s="19"/>
      <c r="E1337" s="19" t="s">
        <v>30</v>
      </c>
      <c r="F1337" s="19">
        <f>(B1340-B1338)*10000</f>
        <v>-147.10000000000002</v>
      </c>
      <c r="G1337" s="19"/>
      <c r="H1337" s="19" t="s">
        <v>30</v>
      </c>
      <c r="I1337" s="19">
        <f>(B1340-B1339)*10000</f>
        <v>336.60000000000025</v>
      </c>
      <c r="J1337" s="20"/>
    </row>
    <row r="1338" spans="1:14">
      <c r="A1338" s="17" t="s">
        <v>31</v>
      </c>
      <c r="B1338" s="18">
        <v>1.67303</v>
      </c>
      <c r="C1338" s="19"/>
      <c r="D1338" s="19"/>
      <c r="E1338" s="19" t="s">
        <v>32</v>
      </c>
      <c r="F1338" s="19">
        <f>F1337*10</f>
        <v>-1471.0000000000002</v>
      </c>
      <c r="G1338" s="19"/>
      <c r="H1338" s="19" t="s">
        <v>32</v>
      </c>
      <c r="I1338" s="19">
        <f>I1337*10</f>
        <v>3366.0000000000027</v>
      </c>
      <c r="J1338" s="20"/>
      <c r="K1338" s="34">
        <f>I1337/-F1337</f>
        <v>2.2882392929979618</v>
      </c>
      <c r="L1338" s="32">
        <v>1</v>
      </c>
      <c r="M1338" s="32" t="s">
        <v>88</v>
      </c>
      <c r="N1338" s="33">
        <f>-I1339/F1339</f>
        <v>2.2882392929979622</v>
      </c>
    </row>
    <row r="1339" spans="1:14">
      <c r="A1339" s="17" t="s">
        <v>33</v>
      </c>
      <c r="B1339" s="18">
        <v>1.62466</v>
      </c>
      <c r="C1339" s="19"/>
      <c r="D1339" s="19"/>
      <c r="E1339" s="19" t="s">
        <v>227</v>
      </c>
      <c r="F1339" s="22">
        <f>F1338*B1337</f>
        <v>-44.13</v>
      </c>
      <c r="G1339" s="19"/>
      <c r="H1339" s="19" t="s">
        <v>227</v>
      </c>
      <c r="I1339" s="22">
        <f>I1338*B1337</f>
        <v>100.98000000000008</v>
      </c>
      <c r="J1339" s="20"/>
    </row>
    <row r="1340" spans="1:14">
      <c r="A1340" s="17" t="s">
        <v>35</v>
      </c>
      <c r="B1340" s="18">
        <v>1.65832</v>
      </c>
      <c r="C1340" s="19"/>
      <c r="D1340" s="19"/>
      <c r="E1340" s="19" t="s">
        <v>36</v>
      </c>
      <c r="F1340" s="22">
        <f>F1339*B1341</f>
        <v>-35.112475800000006</v>
      </c>
      <c r="G1340" s="19"/>
      <c r="H1340" s="19" t="s">
        <v>36</v>
      </c>
      <c r="I1340" s="22">
        <f>I1339*B1341</f>
        <v>80.345746800000057</v>
      </c>
      <c r="J1340" s="20"/>
    </row>
    <row r="1341" spans="1:14" ht="16.5" thickBot="1">
      <c r="A1341" s="17" t="s">
        <v>295</v>
      </c>
      <c r="B1341" s="19">
        <v>0.79566000000000003</v>
      </c>
      <c r="C1341" s="19"/>
      <c r="D1341" s="19"/>
      <c r="E1341" s="19" t="s">
        <v>37</v>
      </c>
      <c r="F1341" s="23">
        <f>F1340/B1336</f>
        <v>-3.3250450568181822E-2</v>
      </c>
      <c r="G1341" s="19" t="str">
        <f>IF(F1341&gt;-0.03,"ok","not ok")</f>
        <v>not ok</v>
      </c>
      <c r="H1341" s="19" t="s">
        <v>38</v>
      </c>
      <c r="I1341" s="23">
        <f>I1340/B1336</f>
        <v>7.6084987500000048E-2</v>
      </c>
      <c r="J1341" s="20"/>
    </row>
    <row r="1342" spans="1:14">
      <c r="A1342" s="13" t="s">
        <v>22</v>
      </c>
      <c r="B1342" s="14"/>
      <c r="C1342" s="15" t="s">
        <v>23</v>
      </c>
      <c r="D1342" s="15"/>
      <c r="E1342" s="15" t="s">
        <v>24</v>
      </c>
      <c r="F1342" s="15"/>
      <c r="G1342" s="15"/>
      <c r="H1342" s="15" t="s">
        <v>25</v>
      </c>
      <c r="I1342" s="15"/>
      <c r="J1342" s="16"/>
      <c r="K1342" s="2" t="s">
        <v>39</v>
      </c>
    </row>
    <row r="1343" spans="1:14">
      <c r="A1343" s="17" t="s">
        <v>29</v>
      </c>
      <c r="B1343" s="18"/>
      <c r="C1343" s="19"/>
      <c r="D1343" s="19"/>
      <c r="E1343" s="19" t="s">
        <v>30</v>
      </c>
      <c r="F1343" s="19">
        <f>(B1344-B1346)*10000</f>
        <v>0</v>
      </c>
      <c r="G1343" s="19"/>
      <c r="H1343" s="19" t="s">
        <v>30</v>
      </c>
      <c r="I1343" s="19">
        <f>-(B1346-B1345)*10000</f>
        <v>0</v>
      </c>
      <c r="J1343" s="20"/>
      <c r="K1343" s="2" t="s">
        <v>87</v>
      </c>
      <c r="L1343" s="32">
        <v>1</v>
      </c>
      <c r="M1343" s="32" t="s">
        <v>88</v>
      </c>
      <c r="N1343" s="33" t="e">
        <f>-I1344/F1344</f>
        <v>#DIV/0!</v>
      </c>
    </row>
    <row r="1344" spans="1:14">
      <c r="A1344" s="17" t="s">
        <v>31</v>
      </c>
      <c r="B1344" s="18"/>
      <c r="C1344" s="19"/>
      <c r="D1344" s="19"/>
      <c r="E1344" s="19" t="s">
        <v>32</v>
      </c>
      <c r="F1344" s="19">
        <f>F1343*10</f>
        <v>0</v>
      </c>
      <c r="G1344" s="19"/>
      <c r="H1344" s="19" t="s">
        <v>32</v>
      </c>
      <c r="I1344" s="19">
        <f>I1343*10</f>
        <v>0</v>
      </c>
      <c r="J1344" s="20"/>
    </row>
    <row r="1345" spans="1:14">
      <c r="A1345" s="17" t="s">
        <v>33</v>
      </c>
      <c r="B1345" s="18"/>
      <c r="C1345" s="19"/>
      <c r="D1345" s="19"/>
      <c r="E1345" s="19" t="s">
        <v>34</v>
      </c>
      <c r="F1345" s="19">
        <f>F1344*B1343</f>
        <v>0</v>
      </c>
      <c r="G1345" s="19"/>
      <c r="H1345" s="19" t="s">
        <v>34</v>
      </c>
      <c r="I1345" s="22">
        <f>I1344*B1343</f>
        <v>0</v>
      </c>
      <c r="J1345" s="20"/>
    </row>
    <row r="1346" spans="1:14">
      <c r="A1346" s="17" t="s">
        <v>35</v>
      </c>
      <c r="B1346" s="18"/>
      <c r="C1346" s="19"/>
      <c r="D1346" s="19"/>
      <c r="E1346" s="19" t="s">
        <v>36</v>
      </c>
      <c r="F1346" s="19" t="e">
        <f>F1345/B1344</f>
        <v>#DIV/0!</v>
      </c>
      <c r="G1346" s="19"/>
      <c r="H1346" s="19" t="s">
        <v>36</v>
      </c>
      <c r="I1346" s="22" t="e">
        <f>I1345/B1345</f>
        <v>#DIV/0!</v>
      </c>
      <c r="J1346" s="20"/>
    </row>
    <row r="1347" spans="1:14" ht="16.5" thickBot="1">
      <c r="A1347" s="24"/>
      <c r="B1347" s="25"/>
      <c r="C1347" s="25"/>
      <c r="D1347" s="25"/>
      <c r="E1347" s="25" t="s">
        <v>37</v>
      </c>
      <c r="F1347" s="26" t="e">
        <f>F1346/B1342</f>
        <v>#DIV/0!</v>
      </c>
      <c r="G1347" s="40" t="e">
        <f>IF(F1347&gt;-0.03,"ok","not ok")</f>
        <v>#DIV/0!</v>
      </c>
      <c r="H1347" s="25" t="s">
        <v>38</v>
      </c>
      <c r="I1347" s="26" t="e">
        <f>I1346/B1342</f>
        <v>#DIV/0!</v>
      </c>
      <c r="J1347" s="27"/>
    </row>
    <row r="1348" spans="1:14">
      <c r="A1348" s="2" t="s">
        <v>296</v>
      </c>
      <c r="D1348" s="2" t="s">
        <v>297</v>
      </c>
    </row>
    <row r="1349" spans="1:14">
      <c r="A1349" s="2" t="s">
        <v>298</v>
      </c>
      <c r="D1349" s="2" t="s">
        <v>297</v>
      </c>
    </row>
    <row r="1350" spans="1:14">
      <c r="A1350" s="2" t="s">
        <v>299</v>
      </c>
      <c r="D1350" s="2" t="s">
        <v>297</v>
      </c>
    </row>
    <row r="1351" spans="1:14">
      <c r="A1351" s="2" t="s">
        <v>300</v>
      </c>
      <c r="D1351" s="2" t="s">
        <v>297</v>
      </c>
      <c r="E1351" s="2" t="s">
        <v>301</v>
      </c>
    </row>
    <row r="1353" spans="1:14" s="30" customFormat="1" ht="16.5" thickBot="1"/>
    <row r="1354" spans="1:14" ht="16.5" thickTop="1">
      <c r="A1354" s="2" t="s">
        <v>302</v>
      </c>
    </row>
    <row r="1355" spans="1:14">
      <c r="A1355" s="2" t="s">
        <v>303</v>
      </c>
    </row>
    <row r="1357" spans="1:14" ht="16.5" thickBot="1">
      <c r="A1357" s="2" t="s">
        <v>304</v>
      </c>
    </row>
    <row r="1358" spans="1:14">
      <c r="A1358" s="13" t="s">
        <v>22</v>
      </c>
      <c r="B1358" s="14">
        <v>1056</v>
      </c>
      <c r="C1358" s="15" t="s">
        <v>23</v>
      </c>
      <c r="D1358" s="15"/>
      <c r="E1358" s="15" t="s">
        <v>24</v>
      </c>
      <c r="F1358" s="15"/>
      <c r="G1358" s="15"/>
      <c r="H1358" s="15" t="s">
        <v>25</v>
      </c>
      <c r="I1358" s="15"/>
      <c r="J1358" s="16"/>
      <c r="K1358" s="2" t="s">
        <v>208</v>
      </c>
    </row>
    <row r="1359" spans="1:14">
      <c r="A1359" s="17" t="s">
        <v>29</v>
      </c>
      <c r="B1359" s="18">
        <v>0.28000000000000003</v>
      </c>
      <c r="C1359" s="19"/>
      <c r="D1359" s="19"/>
      <c r="E1359" s="19" t="s">
        <v>30</v>
      </c>
      <c r="F1359" s="19">
        <f>(B1362-B1360)*100</f>
        <v>-15.999999999999659</v>
      </c>
      <c r="G1359" s="19"/>
      <c r="H1359" s="19" t="s">
        <v>30</v>
      </c>
      <c r="I1359" s="19">
        <f>(B1362-B1361)*100</f>
        <v>43.000000000000682</v>
      </c>
      <c r="J1359" s="20"/>
    </row>
    <row r="1360" spans="1:14">
      <c r="A1360" s="17" t="s">
        <v>31</v>
      </c>
      <c r="B1360" s="18">
        <v>97.05</v>
      </c>
      <c r="C1360" s="19"/>
      <c r="D1360" s="19"/>
      <c r="E1360" s="19" t="s">
        <v>32</v>
      </c>
      <c r="F1360" s="19">
        <f>F1359*10</f>
        <v>-159.99999999999659</v>
      </c>
      <c r="G1360" s="19"/>
      <c r="H1360" s="19" t="s">
        <v>32</v>
      </c>
      <c r="I1360" s="19">
        <f>I1359*10</f>
        <v>430.00000000000682</v>
      </c>
      <c r="J1360" s="20"/>
      <c r="K1360" s="34">
        <f>I1359/-F1359</f>
        <v>2.6875000000000999</v>
      </c>
      <c r="L1360" s="32">
        <v>1</v>
      </c>
      <c r="M1360" s="32" t="s">
        <v>88</v>
      </c>
      <c r="N1360" s="33">
        <f>-I1361/F1361</f>
        <v>2.6875000000000999</v>
      </c>
    </row>
    <row r="1361" spans="1:14">
      <c r="A1361" s="17" t="s">
        <v>33</v>
      </c>
      <c r="B1361" s="18">
        <v>96.46</v>
      </c>
      <c r="C1361" s="19"/>
      <c r="D1361" s="19"/>
      <c r="E1361" s="19" t="s">
        <v>196</v>
      </c>
      <c r="F1361" s="22">
        <f>F1360*B1359</f>
        <v>-44.799999999999052</v>
      </c>
      <c r="G1361" s="19"/>
      <c r="H1361" s="19" t="s">
        <v>34</v>
      </c>
      <c r="I1361" s="22">
        <f>I1360*B1359</f>
        <v>120.40000000000192</v>
      </c>
      <c r="J1361" s="20"/>
    </row>
    <row r="1362" spans="1:14">
      <c r="A1362" s="17" t="s">
        <v>35</v>
      </c>
      <c r="B1362" s="18">
        <v>96.89</v>
      </c>
      <c r="C1362" s="19"/>
      <c r="D1362" s="19"/>
      <c r="E1362" s="19" t="s">
        <v>36</v>
      </c>
      <c r="F1362" s="22">
        <f>F1361/B1363</f>
        <v>-31.665253039298168</v>
      </c>
      <c r="G1362" s="19"/>
      <c r="H1362" s="19" t="s">
        <v>36</v>
      </c>
      <c r="I1362" s="22">
        <f>I1361/1.33831</f>
        <v>89.964208591433902</v>
      </c>
      <c r="J1362" s="20"/>
    </row>
    <row r="1363" spans="1:14" ht="16.5" thickBot="1">
      <c r="A1363" s="17" t="s">
        <v>305</v>
      </c>
      <c r="B1363" s="19">
        <v>1.4148000000000001</v>
      </c>
      <c r="C1363" s="19"/>
      <c r="D1363" s="19"/>
      <c r="E1363" s="19" t="s">
        <v>37</v>
      </c>
      <c r="F1363" s="23">
        <f>F1362/B1358</f>
        <v>-2.9986035075092961E-2</v>
      </c>
      <c r="G1363" s="19" t="str">
        <f>IF(F1363&gt;-0.03,"ok","not ok")</f>
        <v>ok</v>
      </c>
      <c r="H1363" s="19" t="s">
        <v>38</v>
      </c>
      <c r="I1363" s="23">
        <f>I1362/B1358</f>
        <v>8.5193379347948767E-2</v>
      </c>
      <c r="J1363" s="20"/>
    </row>
    <row r="1364" spans="1:14">
      <c r="A1364" s="13" t="s">
        <v>22</v>
      </c>
      <c r="B1364" s="14"/>
      <c r="C1364" s="15" t="s">
        <v>23</v>
      </c>
      <c r="D1364" s="15"/>
      <c r="E1364" s="15" t="s">
        <v>24</v>
      </c>
      <c r="F1364" s="15"/>
      <c r="G1364" s="15"/>
      <c r="H1364" s="15" t="s">
        <v>25</v>
      </c>
      <c r="I1364" s="15"/>
      <c r="J1364" s="16"/>
      <c r="K1364" s="2" t="s">
        <v>209</v>
      </c>
    </row>
    <row r="1365" spans="1:14">
      <c r="A1365" s="17" t="s">
        <v>29</v>
      </c>
      <c r="B1365" s="18"/>
      <c r="C1365" s="19"/>
      <c r="D1365" s="19"/>
      <c r="E1365" s="19" t="s">
        <v>30</v>
      </c>
      <c r="F1365" s="19">
        <f>(B1366-B1368)*100</f>
        <v>0</v>
      </c>
      <c r="G1365" s="19"/>
      <c r="H1365" s="19" t="s">
        <v>30</v>
      </c>
      <c r="I1365" s="19">
        <f>-(B1368-B1367)*100</f>
        <v>0</v>
      </c>
      <c r="J1365" s="20"/>
      <c r="K1365" s="2" t="s">
        <v>87</v>
      </c>
      <c r="L1365" s="32">
        <v>1</v>
      </c>
      <c r="M1365" s="32" t="s">
        <v>88</v>
      </c>
      <c r="N1365" s="33" t="e">
        <f>-I1366/F1366</f>
        <v>#DIV/0!</v>
      </c>
    </row>
    <row r="1366" spans="1:14">
      <c r="A1366" s="17" t="s">
        <v>31</v>
      </c>
      <c r="B1366" s="18"/>
      <c r="C1366" s="19"/>
      <c r="D1366" s="19"/>
      <c r="E1366" s="19" t="s">
        <v>32</v>
      </c>
      <c r="F1366" s="19">
        <f>F1365*10</f>
        <v>0</v>
      </c>
      <c r="G1366" s="19"/>
      <c r="H1366" s="19" t="s">
        <v>32</v>
      </c>
      <c r="I1366" s="19">
        <f>I1365*10</f>
        <v>0</v>
      </c>
      <c r="J1366" s="20"/>
    </row>
    <row r="1367" spans="1:14">
      <c r="A1367" s="17" t="s">
        <v>33</v>
      </c>
      <c r="B1367" s="73"/>
      <c r="C1367" s="19"/>
      <c r="D1367" s="19"/>
      <c r="E1367" s="19" t="s">
        <v>36</v>
      </c>
      <c r="F1367" s="19">
        <f>F1366*B1365</f>
        <v>0</v>
      </c>
      <c r="G1367" s="19"/>
      <c r="H1367" s="19" t="s">
        <v>227</v>
      </c>
      <c r="I1367" s="22">
        <f>I1366*B1365</f>
        <v>0</v>
      </c>
      <c r="J1367" s="20"/>
    </row>
    <row r="1368" spans="1:14">
      <c r="A1368" s="17" t="s">
        <v>35</v>
      </c>
      <c r="B1368" s="18"/>
      <c r="C1368" s="19"/>
      <c r="D1368" s="19"/>
      <c r="E1368" s="19" t="s">
        <v>36</v>
      </c>
      <c r="F1368" s="19">
        <f>F1367</f>
        <v>0</v>
      </c>
      <c r="G1368" s="19"/>
      <c r="H1368" s="19" t="s">
        <v>36</v>
      </c>
      <c r="I1368" s="22">
        <f>I1367*0.79518</f>
        <v>0</v>
      </c>
      <c r="J1368" s="20"/>
    </row>
    <row r="1369" spans="1:14" ht="16.5" thickBot="1">
      <c r="A1369" s="24"/>
      <c r="B1369" s="25"/>
      <c r="C1369" s="25"/>
      <c r="D1369" s="25"/>
      <c r="E1369" s="25" t="s">
        <v>37</v>
      </c>
      <c r="F1369" s="26" t="e">
        <f>F1368/B1364</f>
        <v>#DIV/0!</v>
      </c>
      <c r="G1369" s="40" t="e">
        <f>IF(F1369&gt;-0.03,"ok","not ok")</f>
        <v>#DIV/0!</v>
      </c>
      <c r="H1369" s="25" t="s">
        <v>38</v>
      </c>
      <c r="I1369" s="26" t="e">
        <f>I1368/B1364</f>
        <v>#DIV/0!</v>
      </c>
      <c r="J1369" s="27"/>
    </row>
  </sheetData>
  <hyperlinks>
    <hyperlink ref="A60" r:id="rId1"/>
    <hyperlink ref="C227" r:id="rId2"/>
    <hyperlink ref="A209" r:id="rId3"/>
    <hyperlink ref="I169" r:id="rId4"/>
    <hyperlink ref="A1152" r:id="rId5"/>
  </hyperlinks>
  <pageMargins left="0.7" right="0.7" top="0.75" bottom="0.75" header="0.3" footer="0.3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</dc:creator>
  <cp:lastModifiedBy>Massimo</cp:lastModifiedBy>
  <dcterms:created xsi:type="dcterms:W3CDTF">2014-08-28T17:42:41Z</dcterms:created>
  <dcterms:modified xsi:type="dcterms:W3CDTF">2014-08-28T17:43:03Z</dcterms:modified>
</cp:coreProperties>
</file>