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harts/chart3.xml" ContentType="application/vnd.openxmlformats-officedocument.drawingml.chart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2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comments2.xml" ContentType="application/vnd.openxmlformats-officedocument.spreadsheetml.comment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529" windowHeight="8192" windowWidth="16384" xWindow="0" yWindow="0"/>
  </bookViews>
  <sheets>
    <sheet name="Growth Plan &amp; Statistics" sheetId="1" state="visible" r:id="rId2"/>
    <sheet name="Daily Fills" sheetId="2" state="visible" r:id="rId3"/>
    <sheet name="import" sheetId="3" state="visible" r:id="rId4"/>
    <sheet name="Reporting" sheetId="4" state="visible" r:id="rId5"/>
    <sheet name="Trade Plan" sheetId="5" state="visible" r:id="rId6"/>
  </sheets>
  <definedNames>
    <definedName function="false" hidden="false" name="SizeCalc" vbProcedure="false">'Growth Plan &amp; Statistics'!$E$10</definedName>
  </definedNames>
  <calcPr iterateCount="100" refMode="A1" iterate="false" iterateDelta="0.0001"/>
</workbook>
</file>

<file path=xl/comments2.xml><?xml version="1.0" encoding="utf-8"?>
<comments xmlns="http://schemas.openxmlformats.org/spreadsheetml/2006/main" xmlns:xdr="http://schemas.openxmlformats.org/drawingml/2006/spreadsheetDrawing">
  <authors>
    <author/>
  </authors>
  <commentList>
    <comment authorId="0" ref="L1">
      <text>
        <r>
          <rPr>
            <rFont val="Calibri"/>
            <charset val="1"/>
            <family val="2"/>
            <color rgb="FF000000"/>
            <sz val="11"/>
          </rPr>
          <t xml:space="preserve">PIPS IN CONTRA BEFORE TP HIT</t>
        </r>
      </text>
    </comment>
    <comment authorId="0" ref="M1">
      <text>
        <r>
          <rPr>
            <rFont val="Calibri"/>
            <charset val="1"/>
            <family val="2"/>
            <color rgb="FF000000"/>
            <sz val="11"/>
          </rPr>
          <t xml:space="preserve">MAX.PIPS WITHOUT GOING UNDER 5 PIPS HIT</t>
        </r>
      </text>
    </comment>
    <comment authorId="0" ref="Q1">
      <text>
        <r>
          <rPr>
            <rFont val="Calibri"/>
            <charset val="1"/>
            <family val="2"/>
            <color rgb="FF000000"/>
            <sz val="11"/>
          </rPr>
          <t xml:space="preserve">LO-1
=LONDON 1ST H
</t>
        </r>
      </text>
    </comment>
  </commentList>
</comments>
</file>

<file path=xl/sharedStrings.xml><?xml version="1.0" encoding="utf-8"?>
<sst xmlns="http://schemas.openxmlformats.org/spreadsheetml/2006/main" count="711" uniqueCount="371">
  <si>
    <t>Statistics</t>
  </si>
  <si>
    <t>Growth Plan</t>
  </si>
  <si>
    <t>Trades</t>
  </si>
  <si>
    <t>Trades/Day</t>
  </si>
  <si>
    <t>Profits</t>
  </si>
  <si>
    <t>Month</t>
  </si>
  <si>
    <t>Balance</t>
  </si>
  <si>
    <t>Size</t>
  </si>
  <si>
    <t>Date</t>
  </si>
  <si>
    <t>Win</t>
  </si>
  <si>
    <t>Average Win $</t>
  </si>
  <si>
    <t>Losses</t>
  </si>
  <si>
    <t>Loss</t>
  </si>
  <si>
    <t>Average Loss $</t>
  </si>
  <si>
    <t>NET Profit</t>
  </si>
  <si>
    <t>Win Rate</t>
  </si>
  <si>
    <t>NET W:L</t>
  </si>
  <si>
    <t>Profit Factor</t>
  </si>
  <si>
    <t>Per Trade</t>
  </si>
  <si>
    <t>Per Day</t>
  </si>
  <si>
    <t>Trades within Plan</t>
  </si>
  <si>
    <t>Net Expectancy (Pips)</t>
  </si>
  <si>
    <t>Trades not within Plan</t>
  </si>
  <si>
    <t>Discipline %</t>
  </si>
  <si>
    <t>Projection and Tracker</t>
  </si>
  <si>
    <t>-------&gt;</t>
  </si>
  <si>
    <t>Base Trade Size On:</t>
  </si>
  <si>
    <t>Risk%</t>
  </si>
  <si>
    <t>Sizing Based on Margin</t>
  </si>
  <si>
    <t>Sizing Based on Risk</t>
  </si>
  <si>
    <t>Daily Goal (pips)</t>
  </si>
  <si>
    <t>Percent of Margin to Use</t>
  </si>
  <si>
    <t>Stop Size (pips)</t>
  </si>
  <si>
    <t>% Days Goal Achieved</t>
  </si>
  <si>
    <t>Leverage Available</t>
  </si>
  <si>
    <t>Risk per Trade</t>
  </si>
  <si>
    <t>Max Lots</t>
  </si>
  <si>
    <t>Effective Leverage</t>
  </si>
  <si>
    <t>DATE-FORMAT PROB</t>
  </si>
  <si>
    <t>Day</t>
  </si>
  <si>
    <t>Week</t>
  </si>
  <si>
    <t>Lots</t>
  </si>
  <si>
    <t>Daily Pip Goal</t>
  </si>
  <si>
    <t>Net P/L ($)</t>
  </si>
  <si>
    <t>End Balance</t>
  </si>
  <si>
    <t>Cumulative Profits</t>
  </si>
  <si>
    <t>Daily Return</t>
  </si>
  <si>
    <t>Actual Date</t>
  </si>
  <si>
    <t>Gross Profit</t>
  </si>
  <si>
    <t>Volume(M)</t>
  </si>
  <si>
    <t>Commission</t>
  </si>
  <si>
    <t>Net Profit</t>
  </si>
  <si>
    <t>LOTS</t>
  </si>
  <si>
    <t>Trade #</t>
  </si>
  <si>
    <t>Pair</t>
  </si>
  <si>
    <t>Entry Time</t>
  </si>
  <si>
    <t>Exit Time</t>
  </si>
  <si>
    <t>Trade Plan Followed?
Y=Yes / N=No</t>
  </si>
  <si>
    <t>PIPS</t>
  </si>
  <si>
    <t>DRAW DOWN-PNTS</t>
  </si>
  <si>
    <t>PEAK</t>
  </si>
  <si>
    <t>EXIT</t>
  </si>
  <si>
    <t>Type</t>
  </si>
  <si>
    <t>OBSERV</t>
  </si>
  <si>
    <t>SESSION</t>
  </si>
  <si>
    <t>CHART – TR A,B,C..../PAIR</t>
  </si>
  <si>
    <t>CHART HYPERLINKS NOT WORKING</t>
  </si>
  <si>
    <t>N</t>
  </si>
  <si>
    <t>TRAIL-PROB</t>
  </si>
  <si>
    <t>TEST</t>
  </si>
  <si>
    <t>/home/micha/.wine/dosdevices/c:/Program Files/MetaTrader ECN - FXOpen/trades/gbpjpym15-6-6-a.png</t>
  </si>
  <si>
    <t>Y</t>
  </si>
  <si>
    <t>TRAIL-PROB ?</t>
  </si>
  <si>
    <t>TS</t>
  </si>
  <si>
    <t>MPTM</t>
  </si>
  <si>
    <t>ASIAN</t>
  </si>
  <si>
    <t>Dd:12.6.14</t>
  </si>
  <si>
    <t>WUKAR-EA</t>
  </si>
  <si>
    <t>SL-PROB</t>
  </si>
  <si>
    <t>TS / FR</t>
  </si>
  <si>
    <t>LATE ENTER</t>
  </si>
  <si>
    <t>DD: 13.6.14</t>
  </si>
  <si>
    <t>MIS</t>
  </si>
  <si>
    <t>RE-ENTRY</t>
  </si>
  <si>
    <t>TP</t>
  </si>
  <si>
    <t>LATE 14:00 – 1%RISK</t>
  </si>
  <si>
    <t>1.5H VOOR NIEUWS</t>
  </si>
  <si>
    <t>1H VOOR NIEUWS – WUKAR 1.2</t>
  </si>
  <si>
    <t>SL</t>
  </si>
  <si>
    <t>2ND LEVEL</t>
  </si>
  <si>
    <t>FR</t>
  </si>
  <si>
    <t>/home/micha/.wine/dosdevices/c:/Program Files/MetaTrader ECN - FXOpen/trades/gbpjpym15-18-6-a_b.png</t>
  </si>
  <si>
    <t>1H FOUT – DAN NIEUWS</t>
  </si>
  <si>
    <t>LO</t>
  </si>
  <si>
    <t>TP-MANUAL</t>
  </si>
  <si>
    <t>/home/micha/.wine/dosdevices/c:/Program Files/MetaTrader ECN - FXOpen/trades/eurjpym15-18-6-a.png</t>
  </si>
  <si>
    <t>/home/micha/.wine/dosdevices/c:/Program Files/MetaTrader ECN - FXOpen/trades/euraudm15-18-6-a.png</t>
  </si>
  <si>
    <t>TP-PROB?</t>
  </si>
  <si>
    <t>/home/micha/.wine/dosdevices/c:/Program Files/MetaTrader ECN - FXOpen/trades/eurcadm15-18-6-a.png</t>
  </si>
  <si>
    <t>/home/micha/.wine/dosdevices/c:/Program Files/MetaTrader ECN - FXOpen/trades/euraudm15-18-6-b.png</t>
  </si>
  <si>
    <t>TP MANUAL</t>
  </si>
  <si>
    <t>/home/micha/.wine/dosdevices/c:/Program Files/MetaTrader ECN - FXOpen/trades/eurjpym15-18-6-b.png</t>
  </si>
  <si>
    <t>ORIG. WUKAR+WHEELBARREL_5.5 TP</t>
  </si>
  <si>
    <t>NY</t>
  </si>
  <si>
    <t>/home/micha/.wine/dosdevices/c:/Program Files/MetaTrader ECN - FXOpen/trades/eurcadm15-18-6-b.png</t>
  </si>
  <si>
    <t>DAN NIEUWE WUKAR 1-3-2E</t>
  </si>
  <si>
    <t>/home/micha/.wine/dosdevices/c:/Program Files/MetaTrader ECN - FXOpen/trades/euraudm15-18-6-c.png</t>
  </si>
  <si>
    <t>LO-2</t>
  </si>
  <si>
    <t>/home/micha/.wine/dosdevices/c:/Program Files/MetaTrader ECN - FXOpen/trades/eurjpym5-19-6-a.png</t>
  </si>
  <si>
    <t>/home/micha/.wine/dosdevices/c:/Program Files/MetaTrader ECN - FXOpen/trades/eurcadm15-19-6-a.png</t>
  </si>
  <si>
    <t>IETS TE LAAT ERIN</t>
  </si>
  <si>
    <t>LO-3</t>
  </si>
  <si>
    <t>/home/micha/.wine/dosdevices/c:/Program Files/MetaTrader ECN - FXOpen/trades/eurjpym15-19-6-b.png</t>
  </si>
  <si>
    <t>40MIN NA NIEUWS</t>
  </si>
  <si>
    <t>/home/micha/.wine/dosdevices/c:/Program Files/MetaTrader ECN - FXOpen/trades/gbpjpym15-19-6-a.png</t>
  </si>
  <si>
    <t>2ND LEVEL, TE LAAT</t>
  </si>
  <si>
    <t>LO-5</t>
  </si>
  <si>
    <t>/home/micha/.wine/dosdevices/c:/Program Files/MetaTrader ECN - FXOpen/trades/eurcadm5-19-6-b.png</t>
  </si>
  <si>
    <t>NY-2</t>
  </si>
  <si>
    <t>/home/micha/.wine/dosdevices/c:/Program Files/MetaTrader ECN - FXOpen/trades/gbpjpym15-19-6-b.png</t>
  </si>
  <si>
    <t>2N LEVEL</t>
  </si>
  <si>
    <t>NY-3</t>
  </si>
  <si>
    <t>/home/micha/.wine/dosdevices/c:/Program Files/MetaTrader ECN - FXOpen/trades/gbpjpym15-19-6-c.png</t>
  </si>
  <si>
    <t>FR/LO NO TRADES</t>
  </si>
  <si>
    <t>NY-1</t>
  </si>
  <si>
    <t>/home/micha/.wine/dosdevices/c:/Program Files/MetaTrader ECN - FXOpen/trades/gbpjpym15-20-6-a.png</t>
  </si>
  <si>
    <t>/home/micha/.wine/dosdevices/c:/Program Files/MetaTrader ECN - FXOpen/trades/euraudm15-20-6-a.png</t>
  </si>
  <si>
    <t>NY-4</t>
  </si>
  <si>
    <t>/home/micha/.wine/dosdevices/c:/Program Files/MetaTrader ECN - FXOpen/trades/euraudm15-20-6-b.png</t>
  </si>
  <si>
    <t>2ND LVL MAAR 1STE LVL TE DICHT D.O.</t>
  </si>
  <si>
    <t>order</t>
  </si>
  <si>
    <t>opendt</t>
  </si>
  <si>
    <t>type</t>
  </si>
  <si>
    <t>lots</t>
  </si>
  <si>
    <t>symbol</t>
  </si>
  <si>
    <t>openprice</t>
  </si>
  <si>
    <t>stoploss</t>
  </si>
  <si>
    <t>takeprofit</t>
  </si>
  <si>
    <t>closedt</t>
  </si>
  <si>
    <t>closeprice</t>
  </si>
  <si>
    <t>commission</t>
  </si>
  <si>
    <t>taxes</t>
  </si>
  <si>
    <t>swap</t>
  </si>
  <si>
    <t>profit</t>
  </si>
  <si>
    <t>account</t>
  </si>
  <si>
    <t>magicnumber</t>
  </si>
  <si>
    <t>expirationdt</t>
  </si>
  <si>
    <t>comment</t>
  </si>
  <si>
    <t>closed</t>
  </si>
  <si>
    <t>demo</t>
  </si>
  <si>
    <t>pip</t>
  </si>
  <si>
    <t>x</t>
  </si>
  <si>
    <t>action</t>
  </si>
  <si>
    <t>net</t>
  </si>
  <si>
    <t>pips</t>
  </si>
  <si>
    <t>SLpips</t>
  </si>
  <si>
    <t>TPpips</t>
  </si>
  <si>
    <t>TimeStr</t>
  </si>
  <si>
    <t>timesec</t>
  </si>
  <si>
    <t>SLslip</t>
  </si>
  <si>
    <t>TPadd</t>
  </si>
  <si>
    <t>opentime</t>
  </si>
  <si>
    <t>closetime</t>
  </si>
  <si>
    <t>expiration</t>
  </si>
  <si>
    <t>IMORT SCRIPT: P4L ORDER HISTORY</t>
  </si>
  <si>
    <t>2014.06.06 23:17:19</t>
  </si>
  <si>
    <t>GBPJPY</t>
  </si>
  <si>
    <t>2014.06.06 23:51:06</t>
  </si>
  <si>
    <t>1970.01.01 00:00:00</t>
  </si>
  <si>
    <t>[sl]</t>
  </si>
  <si>
    <t>Buy</t>
  </si>
  <si>
    <t>00:33:47</t>
  </si>
  <si>
    <t>2014.06.09 12:17:22</t>
  </si>
  <si>
    <t>2014.06.09 14:27:01</t>
  </si>
  <si>
    <t>Sell</t>
  </si>
  <si>
    <t>02:09:39</t>
  </si>
  <si>
    <t>2014.06.10 11:21:40</t>
  </si>
  <si>
    <t>2014.06.10 11:30:00</t>
  </si>
  <si>
    <t>00:08:20</t>
  </si>
  <si>
    <t>2014.06.10 11:20:28</t>
  </si>
  <si>
    <t>EURJPY</t>
  </si>
  <si>
    <t>2014.06.10 11:21:46</t>
  </si>
  <si>
    <t>00:01:18</t>
  </si>
  <si>
    <t>2014.06.10 11:47:51</t>
  </si>
  <si>
    <t>EURAUD</t>
  </si>
  <si>
    <t>2014.06.10 12:48:07</t>
  </si>
  <si>
    <t>01:00:16</t>
  </si>
  <si>
    <t>2014.06.11 10:05:12</t>
  </si>
  <si>
    <t>2014.06.11 12:03:47</t>
  </si>
  <si>
    <t>01:58:35</t>
  </si>
  <si>
    <t>2014.06.11 12:08:44</t>
  </si>
  <si>
    <t>2014.06.11 12:13:24</t>
  </si>
  <si>
    <t>00:04:40</t>
  </si>
  <si>
    <t>2014.06.12 05:14:35</t>
  </si>
  <si>
    <t>2014.06.12 09:52:27</t>
  </si>
  <si>
    <t>04:37:52</t>
  </si>
  <si>
    <t>2014.06.11 12:19:34</t>
  </si>
  <si>
    <t>2014.06.11 12:21:02</t>
  </si>
  <si>
    <t>00:01:28</t>
  </si>
  <si>
    <t>2014.06.11 12:24:27</t>
  </si>
  <si>
    <t>2014.06.11 12:42:18</t>
  </si>
  <si>
    <t>00:17:51</t>
  </si>
  <si>
    <t>2014.06.11 16:30:30</t>
  </si>
  <si>
    <t>EURCAD</t>
  </si>
  <si>
    <t>2014.06.11 16:35:56</t>
  </si>
  <si>
    <t>00:05:26</t>
  </si>
  <si>
    <t>2014.06.12 10:39:41</t>
  </si>
  <si>
    <t>2014.06.12 10:58:57</t>
  </si>
  <si>
    <t>00:19:16</t>
  </si>
  <si>
    <t>2014.06.12 09:50:42</t>
  </si>
  <si>
    <t>2014.06.12 09:56:02</t>
  </si>
  <si>
    <t>00:05:20</t>
  </si>
  <si>
    <t>2014.06.12 10:35:57</t>
  </si>
  <si>
    <t>2014.06.12 11:05:04</t>
  </si>
  <si>
    <t>00:29:07</t>
  </si>
  <si>
    <t>2014.06.12 10:39:23</t>
  </si>
  <si>
    <t>2014.06.12 11:09:54</t>
  </si>
  <si>
    <t>00:30:31</t>
  </si>
  <si>
    <t>2014.06.12 12:30:49</t>
  </si>
  <si>
    <t>2014.06.12 12:36:16</t>
  </si>
  <si>
    <t>00:05:27</t>
  </si>
  <si>
    <t>2014.06.13 07:06:40</t>
  </si>
  <si>
    <t>2014.06.13 09:24:15</t>
  </si>
  <si>
    <t>02:17:35</t>
  </si>
  <si>
    <t>2014.06.12 15:31:37</t>
  </si>
  <si>
    <t>2014.06.12 15:34:03</t>
  </si>
  <si>
    <t>Utilitysoft</t>
  </si>
  <si>
    <t>00:02:26</t>
  </si>
  <si>
    <t>2014.06.12 15:44:50</t>
  </si>
  <si>
    <t>2014.06.12 15:45:53</t>
  </si>
  <si>
    <t>00:01:03</t>
  </si>
  <si>
    <t>2014.06.12 15:48:17</t>
  </si>
  <si>
    <t>2014.06.12 15:59:34</t>
  </si>
  <si>
    <t>00:11:17</t>
  </si>
  <si>
    <t>2014.06.12 16:08:44</t>
  </si>
  <si>
    <t>2014.06.12 16:22:58</t>
  </si>
  <si>
    <t>[sl]Utilitysoft</t>
  </si>
  <si>
    <t>00:14:14</t>
  </si>
  <si>
    <t>2014.06.12 16:24:28</t>
  </si>
  <si>
    <t>2014.06.12 16:33:25</t>
  </si>
  <si>
    <t>00:08:57</t>
  </si>
  <si>
    <t>2014.06.12 17:01:14</t>
  </si>
  <si>
    <t>2014.06.12 17:03:42</t>
  </si>
  <si>
    <t>00:02:28</t>
  </si>
  <si>
    <t>2014.06.13 15:50:39</t>
  </si>
  <si>
    <t>2014.06.13 15:50:53</t>
  </si>
  <si>
    <t>00:00:14</t>
  </si>
  <si>
    <t>2014.06.13 16:06:34</t>
  </si>
  <si>
    <t>2014.06.13 16:17:36</t>
  </si>
  <si>
    <t>[tp]Utilitysoft</t>
  </si>
  <si>
    <t>00:11:02</t>
  </si>
  <si>
    <t>2014.06.13 17:49:23</t>
  </si>
  <si>
    <t>2014.06.13 17:51:51</t>
  </si>
  <si>
    <t>2014.06.13 18:37:13</t>
  </si>
  <si>
    <t>2014.06.13 18:59:49</t>
  </si>
  <si>
    <t>00:22:36</t>
  </si>
  <si>
    <t>2014.06.16 12:19:30</t>
  </si>
  <si>
    <t>2014.06.16 12:33:20</t>
  </si>
  <si>
    <t>00:13:50</t>
  </si>
  <si>
    <t>2014.06.16 11:42:45</t>
  </si>
  <si>
    <t>2014.06.16 12:04:19</t>
  </si>
  <si>
    <t>00:21:34</t>
  </si>
  <si>
    <t>2014.06.16 12:56:43</t>
  </si>
  <si>
    <t>2014.06.16 12:59:28</t>
  </si>
  <si>
    <t>00:02:45</t>
  </si>
  <si>
    <t>2014.06.16 13:11:58</t>
  </si>
  <si>
    <t>2014.06.16 13:25:29</t>
  </si>
  <si>
    <t>00:13:31</t>
  </si>
  <si>
    <t>2014.06.16 13:46:00</t>
  </si>
  <si>
    <t>2014.06.16 13:46:56</t>
  </si>
  <si>
    <t>00:00:56</t>
  </si>
  <si>
    <t>2014.06.16 14:19:18</t>
  </si>
  <si>
    <t>2014.06.16 14:43:37</t>
  </si>
  <si>
    <t>00:24:19</t>
  </si>
  <si>
    <t>2014.06.17 10:05:57</t>
  </si>
  <si>
    <t>2014.06.17 10:09:58</t>
  </si>
  <si>
    <t>00:04:01</t>
  </si>
  <si>
    <t>2014.06.17 10:12:37</t>
  </si>
  <si>
    <t>2014.06.17 10:51:41</t>
  </si>
  <si>
    <t>00:39:04</t>
  </si>
  <si>
    <t>2014.06.17 10:19:58</t>
  </si>
  <si>
    <t>2014.06.17 10:20:18</t>
  </si>
  <si>
    <t>00:00:20</t>
  </si>
  <si>
    <t>2014.06.17 13:15:23</t>
  </si>
  <si>
    <t>2014.06.17 13:31:14</t>
  </si>
  <si>
    <t>00:15:51</t>
  </si>
  <si>
    <t>2014.06.18 09:48:57</t>
  </si>
  <si>
    <t>2014.06.18 10:00:00</t>
  </si>
  <si>
    <t>00:11:03</t>
  </si>
  <si>
    <t>2014.06.18 10:02:35</t>
  </si>
  <si>
    <t>2014.06.18 10:14:32</t>
  </si>
  <si>
    <t>00:11:57</t>
  </si>
  <si>
    <t>2014.06.18 11:05:58</t>
  </si>
  <si>
    <t>2014.06.18 11:15:51</t>
  </si>
  <si>
    <t>00:09:53</t>
  </si>
  <si>
    <t>2014.06.18 10:45:21</t>
  </si>
  <si>
    <t>2014.06.18 11:25:02</t>
  </si>
  <si>
    <t>00:39:41</t>
  </si>
  <si>
    <t>2014.06.18 11:55:18</t>
  </si>
  <si>
    <t>2014.06.18 12:15:47</t>
  </si>
  <si>
    <t>00:20:29</t>
  </si>
  <si>
    <t>2014.06.18 12:56:04</t>
  </si>
  <si>
    <t>2014.06.18 13:38:12</t>
  </si>
  <si>
    <t>00:42:08</t>
  </si>
  <si>
    <t>2014.06.18 12:02:50</t>
  </si>
  <si>
    <t>00:12:57</t>
  </si>
  <si>
    <t>2014.06.18 16:47:24</t>
  </si>
  <si>
    <t>2014.06.18 16:52:54</t>
  </si>
  <si>
    <t>00:05:30</t>
  </si>
  <si>
    <t>2014.06.18 16:36:23</t>
  </si>
  <si>
    <t>2014.06.18 17:04:30</t>
  </si>
  <si>
    <t>00:28:07</t>
  </si>
  <si>
    <t>2014.06.19 11:06:34</t>
  </si>
  <si>
    <t>2014.06.19 11:15:00</t>
  </si>
  <si>
    <t>00:08:26</t>
  </si>
  <si>
    <t>2014.06.19 11:08:08</t>
  </si>
  <si>
    <t>2014.06.19 11:20:38</t>
  </si>
  <si>
    <t>00:12:30</t>
  </si>
  <si>
    <t>2014.06.19 12:16:48</t>
  </si>
  <si>
    <t>2014.06.19 12:37:13</t>
  </si>
  <si>
    <t>00:20:25</t>
  </si>
  <si>
    <t>2014.06.19 12:15:06</t>
  </si>
  <si>
    <t>2014.06.19 14:48:00</t>
  </si>
  <si>
    <t>02:32:54</t>
  </si>
  <si>
    <t>2014.06.19 12:49:11</t>
  </si>
  <si>
    <t>2014.06.19 12:52:53</t>
  </si>
  <si>
    <t>00:03:42</t>
  </si>
  <si>
    <t>2014.06.19 14:47:05</t>
  </si>
  <si>
    <t>2014.06.19 15:22:55</t>
  </si>
  <si>
    <t>00:35:50</t>
  </si>
  <si>
    <t>2014.06.19 16:04:41</t>
  </si>
  <si>
    <t>2014.06.19 16:21:13</t>
  </si>
  <si>
    <t>00:16:32</t>
  </si>
  <si>
    <t>2014.06.19 17:18:20</t>
  </si>
  <si>
    <t>2014.06.19 17:36:39</t>
  </si>
  <si>
    <t>00:18:19</t>
  </si>
  <si>
    <t>2014.06.20 15:18:06</t>
  </si>
  <si>
    <t>2014.06.20 15:21:19</t>
  </si>
  <si>
    <t>00:03:13</t>
  </si>
  <si>
    <t>2014.06.20 15:35:00</t>
  </si>
  <si>
    <t>2014.06.20 16:31:48</t>
  </si>
  <si>
    <t>00:56:48</t>
  </si>
  <si>
    <t>2014.06.20 18:15:48</t>
  </si>
  <si>
    <t>2014.06.20 19:56:02</t>
  </si>
  <si>
    <t>01:40:14</t>
  </si>
  <si>
    <t>2014.06.20 18:36:00</t>
  </si>
  <si>
    <t>2014.06.20 21:10:06</t>
  </si>
  <si>
    <t>02:34:06</t>
  </si>
  <si>
    <t>TRADING RULES</t>
  </si>
  <si>
    <t>1. D1 &amp; H1 candle colour MUST be both red or both green</t>
  </si>
  <si>
    <t>2. Entries at 00 levels ie 138.500, 127.30</t>
  </si>
  <si>
    <t>3. Frankfurt open only .400/.500/.600 levels best to avoid Mondays</t>
  </si>
  <si>
    <t>4. London open all 00 levels, highest probability time frame</t>
  </si>
  <si>
    <t>5. Distance to Big Round Numbers &gt; 10 pips (see 6)</t>
  </si>
  <si>
    <t>6. No long @ .900 level. No short @ .100 level</t>
  </si>
  <si>
    <t>7. No trading 1 hour before RED NEWS on the pair</t>
  </si>
  <si>
    <t>8. No trading for 30 minutes after RED NEWS on the pair</t>
  </si>
  <si>
    <t>9. After 4 losses stop trading for the day</t>
  </si>
  <si>
    <t>10. Higher probability at market opens (new money into the market)</t>
  </si>
  <si>
    <t>11. Check Average Daily Range</t>
  </si>
  <si>
    <t>12. Stop trading after reaching daily target of 2% return on capital</t>
  </si>
  <si>
    <t>13. Stop Loss 10 pips equals 2% of capital</t>
  </si>
  <si>
    <t>14. Take profit 5 pips equals 1% return on capital</t>
  </si>
  <si>
    <t>15. Trail stop 3.5 pips &amp; Stoploss to BE @ 3.5 pips</t>
  </si>
  <si>
    <t>16. Use pending orders to place trades</t>
  </si>
  <si>
    <t>17. Trade higher ADR pairs only</t>
  </si>
  <si>
    <t>18. Udine trades only EJ and GJ</t>
  </si>
  <si>
    <t>19. Only 1 trade per hour per pair</t>
  </si>
  <si>
    <t>20. Goal = Profit</t>
  </si>
  <si>
    <t>21. Patience, Discipline, Focus</t>
  </si>
  <si>
    <t>22. Belief, Consistency, Confidence</t>
  </si>
</sst>
</file>

<file path=xl/styles.xml><?xml version="1.0" encoding="utf-8"?>
<styleSheet xmlns="http://schemas.openxmlformats.org/spreadsheetml/2006/main">
  <numFmts count="19">
    <numFmt formatCode="GENERAL" numFmtId="164"/>
    <numFmt formatCode="0.00" numFmtId="165"/>
    <numFmt formatCode="\$#,##0.00" numFmtId="166"/>
    <numFmt formatCode="0" numFmtId="167"/>
    <numFmt formatCode="0%" numFmtId="168"/>
    <numFmt formatCode="\$#,##0" numFmtId="169"/>
    <numFmt formatCode="0.0" numFmtId="170"/>
    <numFmt formatCode="MMM\-YY;@" numFmtId="171"/>
    <numFmt formatCode="0.00%" numFmtId="172"/>
    <numFmt formatCode="_(\$* #,##0.00_);_(\$* \(#,##0.00\);_(\$* \-??_);_(@_)" numFmtId="173"/>
    <numFmt formatCode="0.0%" numFmtId="174"/>
    <numFmt formatCode="M/D/YYYY" numFmtId="175"/>
    <numFmt formatCode="DD\.MM\.YY" numFmtId="176"/>
    <numFmt formatCode="DD/MM/YY" numFmtId="177"/>
    <numFmt formatCode="0.00;[RED]\-0.00" numFmtId="178"/>
    <numFmt formatCode="_(* #,##0.00_);_(* \(#,##0.00\);_(* \-??_);_(@_)" numFmtId="179"/>
    <numFmt formatCode="_(* #,##0_);_(* \(#,##0\);_(* \-??_);_(@_)" numFmtId="180"/>
    <numFmt formatCode="H:MM:SS;@" numFmtId="181"/>
    <numFmt formatCode="@" numFmtId="182"/>
  </numFmts>
  <fonts count="17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color rgb="FFFFFFFF"/>
      <sz val="11"/>
    </font>
    <font>
      <name val="Calibri"/>
      <charset val="1"/>
      <family val="2"/>
      <b val="true"/>
      <color rgb="FF000000"/>
      <sz val="11"/>
    </font>
    <font>
      <name val="Calibri"/>
      <charset val="1"/>
      <family val="2"/>
      <b val="true"/>
      <color rgb="FF000000"/>
      <sz val="14"/>
    </font>
    <font>
      <name val="Calibri"/>
      <charset val="1"/>
      <family val="2"/>
      <i val="true"/>
      <color rgb="FF000000"/>
      <sz val="11"/>
      <u val="single"/>
    </font>
    <font>
      <name val="Calibri"/>
      <charset val="1"/>
      <family val="2"/>
      <i val="true"/>
      <color rgb="FF000000"/>
      <sz val="11"/>
    </font>
    <font>
      <name val="Calibri"/>
      <charset val="1"/>
      <family val="2"/>
      <sz val="11"/>
    </font>
    <font>
      <name val="Calibri"/>
      <charset val="1"/>
      <family val="2"/>
      <color rgb="FF000000"/>
      <sz val="10"/>
    </font>
    <font>
      <name val="Calibri"/>
      <charset val="1"/>
      <family val="2"/>
      <b val="true"/>
      <sz val="10"/>
    </font>
    <font>
      <name val="Calibri"/>
      <charset val="1"/>
      <family val="2"/>
      <sz val="10"/>
    </font>
    <font>
      <name val="Calibri"/>
      <charset val="1"/>
      <family val="2"/>
      <color rgb="FF000000"/>
      <sz val="8.25"/>
    </font>
    <font>
      <name val="Calibri"/>
      <charset val="1"/>
      <family val="2"/>
      <color rgb="FF0000FF"/>
      <sz val="16"/>
    </font>
    <font>
      <name val="Arial"/>
      <family val="2"/>
      <sz val="10"/>
    </font>
    <font>
      <name val="Calibri"/>
      <charset val="1"/>
      <family val="2"/>
      <b val="true"/>
      <color rgb="FF000000"/>
      <sz val="16"/>
    </font>
  </fonts>
  <fills count="9">
    <fill>
      <patternFill patternType="none"/>
    </fill>
    <fill>
      <patternFill patternType="gray125"/>
    </fill>
    <fill>
      <patternFill patternType="solid">
        <fgColor rgb="FF003366"/>
        <bgColor rgb="FF17375E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00FF00"/>
        <bgColor rgb="FF00CCCC"/>
      </patternFill>
    </fill>
    <fill>
      <patternFill patternType="solid">
        <fgColor rgb="FFCCCC00"/>
        <bgColor rgb="FFFFCC00"/>
      </patternFill>
    </fill>
    <fill>
      <patternFill patternType="solid">
        <fgColor rgb="FF00CCCC"/>
        <bgColor rgb="FF33CCCC"/>
      </patternFill>
    </fill>
    <fill>
      <patternFill patternType="solid">
        <fgColor rgb="FFC6D9F1"/>
        <bgColor rgb="FFC0C0C0"/>
      </patternFill>
    </fill>
  </fills>
  <borders count="8">
    <border diagonalDown="false" diagonalUp="false">
      <left/>
      <right/>
      <top/>
      <bottom/>
      <diagonal/>
    </border>
    <border diagonalDown="false" diagonalUp="false">
      <left/>
      <right/>
      <top/>
      <bottom style="thick"/>
      <diagonal/>
    </border>
    <border diagonalDown="false" diagonalUp="false">
      <left style="thick"/>
      <right/>
      <top/>
      <bottom style="thick"/>
      <diagonal/>
    </border>
    <border diagonalDown="false" diagonalUp="false">
      <left style="thick"/>
      <right/>
      <top/>
      <bottom/>
      <diagonal/>
    </border>
    <border diagonalDown="false" diagonalUp="false">
      <left/>
      <right style="thick"/>
      <top/>
      <bottom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 style="hair"/>
      <right style="hair"/>
      <top style="hair"/>
      <bottom style="hair"/>
      <diagonal/>
    </border>
    <border diagonalDown="false" diagonalUp="false">
      <left/>
      <right/>
      <top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true" applyBorder="true" applyFont="true" applyProtection="true" borderId="0" fillId="0" fontId="0" numFmtId="179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41"/>
    <xf applyAlignment="true" applyBorder="true" applyFont="true" applyProtection="true" borderId="0" fillId="0" fontId="0" numFmtId="173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42"/>
    <xf applyAlignment="true" applyBorder="true" applyFont="true" applyProtection="true" borderId="0" fillId="0" fontId="0" numFmtId="168">
      <alignment horizontal="general" indent="0" shrinkToFit="false" textRotation="0" vertical="bottom" wrapText="false"/>
      <protection hidden="false" locked="true"/>
    </xf>
  </cellStyleXfs>
  <cellXfs count="149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true" borderId="0" fillId="0" fontId="0" numFmtId="164" xfId="0">
      <alignment horizontal="general" indent="0" shrinkToFit="false" textRotation="0" vertical="bottom" wrapText="false"/>
      <protection hidden="false" locked="false"/>
    </xf>
    <xf applyAlignment="true" applyBorder="false" applyFont="true" applyProtection="false" borderId="0" fillId="2" fontId="4" numFmtId="164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2" fontId="4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2" fontId="4" numFmtId="165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2" fontId="4" numFmtId="166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2" fontId="0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2" fontId="4" numFmtId="164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2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left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8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5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5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1" fillId="0" fontId="0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2" fillId="0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8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5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9" xfId="0">
      <alignment horizontal="center" indent="0" shrinkToFit="false" textRotation="0" vertical="bottom" wrapText="false"/>
      <protection hidden="false" locked="true"/>
    </xf>
    <xf applyAlignment="true" applyBorder="false" applyFont="false" applyProtection="true" borderId="0" fillId="0" fontId="0" numFmtId="170" xfId="0">
      <alignment horizontal="center" indent="0" shrinkToFit="false" textRotation="0" vertical="bottom" wrapText="false"/>
      <protection hidden="false" locked="false"/>
    </xf>
    <xf applyAlignment="true" applyBorder="false" applyFont="false" applyProtection="false" borderId="0" fillId="0" fontId="0" numFmtId="171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3" fillId="0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70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5" numFmtId="172" xfId="19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5" xfId="0">
      <alignment horizontal="right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5" xfId="17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74" xfId="19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4" fillId="2" fontId="4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5" fillId="3" fontId="6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true" borderId="0" fillId="2" fontId="4" numFmtId="164" xfId="0">
      <alignment horizontal="center" indent="0" shrinkToFit="false" textRotation="0" vertical="bottom" wrapText="false"/>
      <protection hidden="false" locked="false"/>
    </xf>
    <xf applyAlignment="true" applyBorder="false" applyFont="true" applyProtection="false" borderId="0" fillId="2" fontId="4" numFmtId="169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2" fontId="4" numFmtId="175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7" numFmtId="164" xfId="0">
      <alignment horizontal="center" indent="0" shrinkToFit="false" textRotation="0" vertical="bottom" wrapText="false"/>
      <protection hidden="false" locked="true"/>
    </xf>
    <xf applyAlignment="true" applyBorder="false" applyFont="false" applyProtection="true" borderId="0" fillId="0" fontId="0" numFmtId="164" xfId="0">
      <alignment horizontal="center" indent="0" shrinkToFit="false" textRotation="0" vertical="bottom" wrapText="false"/>
      <protection hidden="false" locked="false"/>
    </xf>
    <xf applyAlignment="true" applyBorder="false" applyFont="false" applyProtection="false" borderId="0" fillId="0" fontId="0" numFmtId="175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3" fontId="5" numFmtId="167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false" applyFont="true" applyProtection="false" borderId="0" fillId="3" fontId="0" numFmtId="168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3" fontId="5" numFmtId="170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3" fontId="5" numFmtId="168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3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3" fontId="5" numFmtId="172" xfId="19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3" fontId="5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8" numFmtId="164" xfId="0">
      <alignment horizontal="right" indent="0" shrinkToFit="false" textRotation="0" vertical="bottom" wrapText="false"/>
      <protection hidden="false" locked="true"/>
    </xf>
    <xf applyAlignment="true" applyBorder="false" applyFont="true" applyProtection="false" borderId="0" fillId="0" fontId="8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5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5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1" fillId="0" fontId="5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9" numFmtId="164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2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6" xfId="0">
      <alignment horizontal="center" indent="0" shrinkToFit="false" textRotation="0" vertical="bottom" wrapText="false"/>
      <protection hidden="false" locked="true"/>
    </xf>
    <xf applyAlignment="true" applyBorder="false" applyFont="false" applyProtection="true" borderId="0" fillId="3" fontId="0" numFmtId="176" xfId="0">
      <alignment horizontal="center" indent="0" shrinkToFit="false" textRotation="0" vertical="bottom" wrapText="false"/>
      <protection hidden="false" locked="false"/>
    </xf>
    <xf applyAlignment="true" applyBorder="false" applyFont="false" applyProtection="false" borderId="0" fillId="0" fontId="0" numFmtId="176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6" fillId="3" fontId="0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72" xfId="19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77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0" fillId="0" fontId="10" numFmtId="165" xfId="0">
      <alignment horizontal="center" indent="0" shrinkToFit="false" textRotation="0" vertical="bottom" wrapText="false"/>
      <protection hidden="false" locked="false"/>
    </xf>
    <xf applyAlignment="true" applyBorder="true" applyFont="false" applyProtection="true" borderId="0" fillId="0" fontId="0" numFmtId="165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0" fillId="4" fontId="0" numFmtId="164" xfId="0">
      <alignment horizontal="justify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0" fillId="0" fontId="5" numFmtId="177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5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0" fillId="0" fontId="0" numFmtId="165" xfId="0">
      <alignment horizontal="center" indent="0" shrinkToFit="false" textRotation="0" vertical="bottom" wrapText="true"/>
      <protection hidden="false" locked="false"/>
    </xf>
    <xf applyAlignment="true" applyBorder="true" applyFont="true" applyProtection="false" borderId="0" fillId="0" fontId="0" numFmtId="165" xfId="0">
      <alignment horizontal="center" indent="0" shrinkToFit="false" textRotation="0" vertical="bottom" wrapText="tru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1" numFmtId="164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5" fontId="0" numFmtId="176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6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0" numFmtId="164" xfId="0">
      <alignment horizontal="right" indent="0" shrinkToFit="false" textRotation="0" vertical="center" wrapText="false"/>
      <protection hidden="false" locked="true"/>
    </xf>
    <xf applyAlignment="true" applyBorder="false" applyFont="false" applyProtection="false" borderId="0" fillId="6" fontId="0" numFmtId="178" xfId="0">
      <alignment horizontal="general" indent="0" shrinkToFit="false" textRotation="0" vertical="center" wrapText="false"/>
      <protection hidden="false" locked="true"/>
    </xf>
    <xf applyAlignment="true" applyBorder="true" applyFont="true" applyProtection="true" borderId="0" fillId="7" fontId="10" numFmtId="165" xfId="0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0" fillId="7" fontId="12" numFmtId="165" xfId="15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0" fillId="7" fontId="12" numFmtId="180" xfId="15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7" fontId="0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4" fontId="0" numFmtId="165" xfId="0">
      <alignment horizontal="justify" indent="0" shrinkToFit="false" textRotation="0" vertical="center" wrapText="fals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5" xfId="0">
      <alignment horizontal="center" indent="0" shrinkToFit="false" textRotation="0" vertical="center" wrapText="false"/>
      <protection hidden="false" locked="true"/>
    </xf>
    <xf applyAlignment="true" applyBorder="false" applyFont="false" applyProtection="false" borderId="0" fillId="7" fontId="0" numFmtId="178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7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12" numFmtId="179" xfId="15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81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1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5" fontId="0" numFmtId="176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7" fontId="0" numFmtId="165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0" fillId="0" fontId="0" numFmtId="165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7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12" numFmtId="179" xfId="15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81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1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7" fillId="0" fontId="0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7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7" fillId="7" fontId="10" numFmtId="165" xfId="0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7" fillId="7" fontId="12" numFmtId="165" xfId="15">
      <alignment horizontal="center" indent="0" shrinkToFit="false" textRotation="0" vertical="center" wrapText="false"/>
      <protection hidden="false" locked="false"/>
    </xf>
    <xf applyAlignment="true" applyBorder="true" applyFont="true" applyProtection="true" borderId="7" fillId="7" fontId="12" numFmtId="180" xfId="15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7" fillId="7" fontId="0" numFmtId="165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7" fillId="4" fontId="0" numFmtId="165" xfId="0">
      <alignment horizontal="justify" indent="0" shrinkToFit="false" textRotation="0" vertical="center" wrapText="false"/>
      <protection hidden="false" locked="true"/>
    </xf>
    <xf applyAlignment="true" applyBorder="true" applyFont="false" applyProtection="false" borderId="7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7" fillId="0" fontId="0" numFmtId="165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7" fillId="7" fontId="0" numFmtId="178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7" fillId="0" fontId="0" numFmtId="165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7" fillId="0" fontId="0" numFmtId="167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7" fillId="0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7" fillId="0" fontId="12" numFmtId="179" xfId="15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7" fillId="0" fontId="0" numFmtId="181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7" fillId="0" fontId="0" numFmtId="165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7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7" fillId="0" fontId="11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7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7" fontId="0" numFmtId="178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0" fillId="0" fontId="12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0" fillId="7" fontId="10" numFmtId="165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0" fillId="7" fontId="13" numFmtId="165" xfId="0">
      <alignment horizontal="center" indent="0" shrinkToFit="false" textRotation="0" vertical="center" wrapText="true"/>
      <protection hidden="false" locked="false"/>
    </xf>
    <xf applyAlignment="true" applyBorder="true" applyFont="false" applyProtection="true" borderId="0" fillId="7" fontId="0" numFmtId="165" xfId="0">
      <alignment horizontal="center" indent="0" shrinkToFit="false" textRotation="0" vertical="center" wrapText="false"/>
      <protection hidden="false" locked="false"/>
    </xf>
    <xf applyAlignment="true" applyBorder="true" applyFont="false" applyProtection="false" borderId="0" fillId="7" fontId="0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7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0" fillId="4" fontId="0" numFmtId="164" xfId="0">
      <alignment horizontal="justify" indent="0" shrinkToFit="false" textRotation="0" vertical="center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14" numFmtId="164" xfId="0">
      <alignment horizontal="left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82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8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6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dxfs count="3">
    <dxf>
      <font>
        <name val="Calibri"/>
        <charset val="1"/>
        <family val="2"/>
        <color rgb="FF008000"/>
        <sz val="11"/>
      </font>
      <numFmt formatCode="GENERAL" numFmtId="164"/>
      <fill>
        <patternFill>
          <bgColor rgb="FFFFFFFF"/>
        </patternFill>
      </fill>
    </dxf>
    <dxf>
      <font>
        <name val="Calibri"/>
        <charset val="1"/>
        <family val="2"/>
        <color rgb="FFFF0000"/>
        <sz val="11"/>
      </font>
      <numFmt formatCode="GENERAL" numFmtId="164"/>
      <fill>
        <patternFill>
          <bgColor rgb="FFFFFFFF"/>
        </patternFill>
      </fill>
    </dxf>
    <dxf>
      <font>
        <name val="Calibri"/>
        <charset val="1"/>
        <family val="2"/>
        <b val="true"/>
        <color rgb="FF000000"/>
        <sz val="11"/>
      </font>
      <numFmt formatCode="GENERAL" numFmtId="164"/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CC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00"/>
      <rgbColor rgb="FFFFCC00"/>
      <rgbColor rgb="FFFF9900"/>
      <rgbColor rgb="FFFF6600"/>
      <rgbColor rgb="FF666699"/>
      <rgbColor rgb="FF948A54"/>
      <rgbColor rgb="FF003366"/>
      <rgbColor rgb="FF339966"/>
      <rgbColor rgb="FF003300"/>
      <rgbColor rgb="FF333300"/>
      <rgbColor rgb="FF993300"/>
      <rgbColor rgb="FF993366"/>
      <rgbColor rgb="FF333399"/>
      <rgbColor rgb="FF17375E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tx>
            <c:strRef>
              <c:f>"Net Daily P&amp;L"</c:f>
              <c:strCache>
                <c:ptCount val="1"/>
                <c:pt idx="0">
                  <c:v>Net Daily P&amp;L</c:v>
                </c:pt>
              </c:strCache>
            </c:strRef>
          </c:tx>
          <c:spPr>
            <a:solidFill>
              <a:srgbClr val="948a54"/>
            </a:solidFill>
          </c:spPr>
          <c:cat>
            <c:strRef>
              <c:f>'Growth Plan &amp; Statistics'!$H$20:$H$81</c:f>
              <c:strCache>
                <c:ptCount val="62"/>
                <c:pt idx="0">
                  <c:v>-103.22</c:v>
                </c:pt>
                <c:pt idx="1">
                  <c:v>71.44</c:v>
                </c:pt>
                <c:pt idx="2">
                  <c:v>-122.58</c:v>
                </c:pt>
                <c:pt idx="3">
                  <c:v>3902.12</c:v>
                </c:pt>
                <c:pt idx="4">
                  <c:v>3364.77</c:v>
                </c:pt>
                <c:pt idx="5">
                  <c:v>1881.09</c:v>
                </c:pt>
                <c:pt idx="6">
                  <c:v>1959.34</c:v>
                </c:pt>
                <c:pt idx="7">
                  <c:v>93.67</c:v>
                </c:pt>
                <c:pt idx="8">
                  <c:v>2551.86</c:v>
                </c:pt>
                <c:pt idx="9">
                  <c:v>51.11</c:v>
                </c:pt>
                <c:pt idx="10">
                  <c:v>-2632.79</c:v>
                </c:pt>
                <c:pt idx="11">
                  <c:v>1220.00</c:v>
                </c:pt>
                <c:pt idx="12">
                  <c:v>1245.00</c:v>
                </c:pt>
                <c:pt idx="13">
                  <c:v>1270.00</c:v>
                </c:pt>
                <c:pt idx="14">
                  <c:v>1295.00</c:v>
                </c:pt>
                <c:pt idx="15">
                  <c:v>1321.00</c:v>
                </c:pt>
                <c:pt idx="16">
                  <c:v>1347.00</c:v>
                </c:pt>
                <c:pt idx="17">
                  <c:v>1374.00</c:v>
                </c:pt>
                <c:pt idx="18">
                  <c:v>1402.00</c:v>
                </c:pt>
                <c:pt idx="19">
                  <c:v>1430.00</c:v>
                </c:pt>
                <c:pt idx="20">
                  <c:v>1458.00</c:v>
                </c:pt>
                <c:pt idx="21">
                  <c:v>1488.00</c:v>
                </c:pt>
                <c:pt idx="22">
                  <c:v>1517.00</c:v>
                </c:pt>
                <c:pt idx="23">
                  <c:v>1548.00</c:v>
                </c:pt>
                <c:pt idx="24">
                  <c:v>1579.00</c:v>
                </c:pt>
                <c:pt idx="25">
                  <c:v>1610.00</c:v>
                </c:pt>
                <c:pt idx="26">
                  <c:v>1642.00</c:v>
                </c:pt>
                <c:pt idx="27">
                  <c:v>1675.00</c:v>
                </c:pt>
                <c:pt idx="28">
                  <c:v>1709.00</c:v>
                </c:pt>
                <c:pt idx="29">
                  <c:v>1743.00</c:v>
                </c:pt>
                <c:pt idx="30">
                  <c:v>1778.00</c:v>
                </c:pt>
                <c:pt idx="31">
                  <c:v>1813.00</c:v>
                </c:pt>
                <c:pt idx="32">
                  <c:v>1850.00</c:v>
                </c:pt>
                <c:pt idx="33">
                  <c:v>1887.00</c:v>
                </c:pt>
                <c:pt idx="34">
                  <c:v>1924.00</c:v>
                </c:pt>
                <c:pt idx="35">
                  <c:v>1963.00</c:v>
                </c:pt>
                <c:pt idx="36">
                  <c:v>2002.00</c:v>
                </c:pt>
                <c:pt idx="37">
                  <c:v>2042.00</c:v>
                </c:pt>
                <c:pt idx="38">
                  <c:v>2083.00</c:v>
                </c:pt>
                <c:pt idx="39">
                  <c:v>2125.00</c:v>
                </c:pt>
                <c:pt idx="40">
                  <c:v>2167.00</c:v>
                </c:pt>
                <c:pt idx="41">
                  <c:v>2210.00</c:v>
                </c:pt>
                <c:pt idx="42">
                  <c:v>2255.00</c:v>
                </c:pt>
                <c:pt idx="43">
                  <c:v>2300.00</c:v>
                </c:pt>
                <c:pt idx="44">
                  <c:v>2346.00</c:v>
                </c:pt>
                <c:pt idx="45">
                  <c:v>2393.00</c:v>
                </c:pt>
                <c:pt idx="46">
                  <c:v>2441.00</c:v>
                </c:pt>
                <c:pt idx="47">
                  <c:v>2489.00</c:v>
                </c:pt>
                <c:pt idx="48">
                  <c:v>2539.00</c:v>
                </c:pt>
                <c:pt idx="49">
                  <c:v>2590.00</c:v>
                </c:pt>
                <c:pt idx="50">
                  <c:v>2642.00</c:v>
                </c:pt>
                <c:pt idx="51">
                  <c:v>2695.00</c:v>
                </c:pt>
                <c:pt idx="52">
                  <c:v>2748.00</c:v>
                </c:pt>
                <c:pt idx="53">
                  <c:v>2803.00</c:v>
                </c:pt>
                <c:pt idx="54">
                  <c:v>2859.00</c:v>
                </c:pt>
                <c:pt idx="55">
                  <c:v>2917.00</c:v>
                </c:pt>
                <c:pt idx="56">
                  <c:v>2975.00</c:v>
                </c:pt>
                <c:pt idx="57">
                  <c:v>3035.00</c:v>
                </c:pt>
                <c:pt idx="58">
                  <c:v>3095.00</c:v>
                </c:pt>
                <c:pt idx="59">
                  <c:v>3157.00</c:v>
                </c:pt>
                <c:pt idx="60">
                  <c:v>3220.00</c:v>
                </c:pt>
                <c:pt idx="61">
                  <c:v>3285.00</c:v>
                </c:pt>
              </c:strCache>
            </c:strRef>
          </c:cat>
          <c:val>
            <c:numRef>
              <c:f>'Growth Plan &amp; Statistics'!$H$20:$H$81</c:f>
              <c:numCache>
                <c:formatCode>General</c:formatCode>
                <c:ptCount val="62"/>
                <c:pt idx="0">
                  <c:v>-103.22</c:v>
                </c:pt>
                <c:pt idx="1">
                  <c:v>71.44</c:v>
                </c:pt>
                <c:pt idx="2">
                  <c:v>-122.58</c:v>
                </c:pt>
                <c:pt idx="3">
                  <c:v>3902.12</c:v>
                </c:pt>
                <c:pt idx="4">
                  <c:v>3364.77</c:v>
                </c:pt>
                <c:pt idx="5">
                  <c:v>1881.09</c:v>
                </c:pt>
                <c:pt idx="6">
                  <c:v>1959.34</c:v>
                </c:pt>
                <c:pt idx="7">
                  <c:v>93.67</c:v>
                </c:pt>
                <c:pt idx="8">
                  <c:v>2551.86</c:v>
                </c:pt>
                <c:pt idx="9">
                  <c:v>51.1100000000002</c:v>
                </c:pt>
                <c:pt idx="10">
                  <c:v>-2632.79</c:v>
                </c:pt>
                <c:pt idx="11">
                  <c:v>1220</c:v>
                </c:pt>
                <c:pt idx="12">
                  <c:v>1245</c:v>
                </c:pt>
                <c:pt idx="13">
                  <c:v>1270</c:v>
                </c:pt>
                <c:pt idx="14">
                  <c:v>1295</c:v>
                </c:pt>
                <c:pt idx="15">
                  <c:v>1321</c:v>
                </c:pt>
                <c:pt idx="16">
                  <c:v>1347</c:v>
                </c:pt>
                <c:pt idx="17">
                  <c:v>1374</c:v>
                </c:pt>
                <c:pt idx="18">
                  <c:v>1402</c:v>
                </c:pt>
                <c:pt idx="19">
                  <c:v>1430</c:v>
                </c:pt>
                <c:pt idx="20">
                  <c:v>1458</c:v>
                </c:pt>
                <c:pt idx="21">
                  <c:v>1488</c:v>
                </c:pt>
                <c:pt idx="22">
                  <c:v>1517</c:v>
                </c:pt>
                <c:pt idx="23">
                  <c:v>1548</c:v>
                </c:pt>
                <c:pt idx="24">
                  <c:v>1579</c:v>
                </c:pt>
                <c:pt idx="25">
                  <c:v>1610</c:v>
                </c:pt>
                <c:pt idx="26">
                  <c:v>1642</c:v>
                </c:pt>
                <c:pt idx="27">
                  <c:v>1675</c:v>
                </c:pt>
                <c:pt idx="28">
                  <c:v>1709</c:v>
                </c:pt>
                <c:pt idx="29">
                  <c:v>1743</c:v>
                </c:pt>
                <c:pt idx="30">
                  <c:v>1778</c:v>
                </c:pt>
                <c:pt idx="31">
                  <c:v>1813</c:v>
                </c:pt>
                <c:pt idx="32">
                  <c:v>1850</c:v>
                </c:pt>
                <c:pt idx="33">
                  <c:v>1887</c:v>
                </c:pt>
                <c:pt idx="34">
                  <c:v>1924</c:v>
                </c:pt>
                <c:pt idx="35">
                  <c:v>1963</c:v>
                </c:pt>
                <c:pt idx="36">
                  <c:v>2002</c:v>
                </c:pt>
                <c:pt idx="37">
                  <c:v>2042</c:v>
                </c:pt>
                <c:pt idx="38">
                  <c:v>2083</c:v>
                </c:pt>
                <c:pt idx="39">
                  <c:v>2125</c:v>
                </c:pt>
                <c:pt idx="40">
                  <c:v>2167</c:v>
                </c:pt>
                <c:pt idx="41">
                  <c:v>2210</c:v>
                </c:pt>
                <c:pt idx="42">
                  <c:v>2255</c:v>
                </c:pt>
                <c:pt idx="43">
                  <c:v>2300</c:v>
                </c:pt>
                <c:pt idx="44">
                  <c:v>2346</c:v>
                </c:pt>
                <c:pt idx="45">
                  <c:v>2393</c:v>
                </c:pt>
                <c:pt idx="46">
                  <c:v>2441</c:v>
                </c:pt>
                <c:pt idx="47">
                  <c:v>2489</c:v>
                </c:pt>
                <c:pt idx="48">
                  <c:v>2539</c:v>
                </c:pt>
                <c:pt idx="49">
                  <c:v>2590</c:v>
                </c:pt>
                <c:pt idx="50">
                  <c:v>2642</c:v>
                </c:pt>
                <c:pt idx="51">
                  <c:v>2695</c:v>
                </c:pt>
                <c:pt idx="52">
                  <c:v>2748</c:v>
                </c:pt>
                <c:pt idx="53">
                  <c:v>2803</c:v>
                </c:pt>
                <c:pt idx="54">
                  <c:v>2859</c:v>
                </c:pt>
                <c:pt idx="55">
                  <c:v>2917</c:v>
                </c:pt>
                <c:pt idx="56">
                  <c:v>2975</c:v>
                </c:pt>
                <c:pt idx="57">
                  <c:v>3035</c:v>
                </c:pt>
                <c:pt idx="58">
                  <c:v>3095</c:v>
                </c:pt>
                <c:pt idx="59">
                  <c:v>3157</c:v>
                </c:pt>
                <c:pt idx="60">
                  <c:v>3220</c:v>
                </c:pt>
                <c:pt idx="61">
                  <c:v>3285</c:v>
                </c:pt>
              </c:numCache>
            </c:numRef>
          </c:val>
        </c:ser>
        <c:gapWidth val="75"/>
        <c:axId val="32385605"/>
        <c:axId val="12242495"/>
      </c:barChart>
      <c:lineChart>
        <c:grouping val="standard"/>
        <c:ser>
          <c:idx val="0"/>
          <c:order val="0"/>
          <c:tx>
            <c:strRef>
              <c:f>"Net Cumulative P&amp;L"</c:f>
              <c:strCache>
                <c:ptCount val="1"/>
                <c:pt idx="0">
                  <c:v>Net Cumulative P&amp;L</c:v>
                </c:pt>
              </c:strCache>
            </c:strRef>
          </c:tx>
          <c:spPr>
            <a:solidFill>
              <a:srgbClr val="17375e"/>
            </a:solidFill>
            <a:ln w="28440">
              <a:solidFill>
                <a:srgbClr val="17375e"/>
              </a:solidFill>
              <a:round/>
            </a:ln>
          </c:spPr>
          <c:marker/>
          <c:cat>
            <c:strRef>
              <c:f>'Growth Plan &amp; Statistics'!$H$20:$H$81</c:f>
              <c:strCache>
                <c:ptCount val="62"/>
                <c:pt idx="0">
                  <c:v>-103.22</c:v>
                </c:pt>
                <c:pt idx="1">
                  <c:v>71.44</c:v>
                </c:pt>
                <c:pt idx="2">
                  <c:v>-122.58</c:v>
                </c:pt>
                <c:pt idx="3">
                  <c:v>3902.12</c:v>
                </c:pt>
                <c:pt idx="4">
                  <c:v>3364.77</c:v>
                </c:pt>
                <c:pt idx="5">
                  <c:v>1881.09</c:v>
                </c:pt>
                <c:pt idx="6">
                  <c:v>1959.34</c:v>
                </c:pt>
                <c:pt idx="7">
                  <c:v>93.67</c:v>
                </c:pt>
                <c:pt idx="8">
                  <c:v>2551.86</c:v>
                </c:pt>
                <c:pt idx="9">
                  <c:v>51.11</c:v>
                </c:pt>
                <c:pt idx="10">
                  <c:v>-2632.79</c:v>
                </c:pt>
                <c:pt idx="11">
                  <c:v>1220.00</c:v>
                </c:pt>
                <c:pt idx="12">
                  <c:v>1245.00</c:v>
                </c:pt>
                <c:pt idx="13">
                  <c:v>1270.00</c:v>
                </c:pt>
                <c:pt idx="14">
                  <c:v>1295.00</c:v>
                </c:pt>
                <c:pt idx="15">
                  <c:v>1321.00</c:v>
                </c:pt>
                <c:pt idx="16">
                  <c:v>1347.00</c:v>
                </c:pt>
                <c:pt idx="17">
                  <c:v>1374.00</c:v>
                </c:pt>
                <c:pt idx="18">
                  <c:v>1402.00</c:v>
                </c:pt>
                <c:pt idx="19">
                  <c:v>1430.00</c:v>
                </c:pt>
                <c:pt idx="20">
                  <c:v>1458.00</c:v>
                </c:pt>
                <c:pt idx="21">
                  <c:v>1488.00</c:v>
                </c:pt>
                <c:pt idx="22">
                  <c:v>1517.00</c:v>
                </c:pt>
                <c:pt idx="23">
                  <c:v>1548.00</c:v>
                </c:pt>
                <c:pt idx="24">
                  <c:v>1579.00</c:v>
                </c:pt>
                <c:pt idx="25">
                  <c:v>1610.00</c:v>
                </c:pt>
                <c:pt idx="26">
                  <c:v>1642.00</c:v>
                </c:pt>
                <c:pt idx="27">
                  <c:v>1675.00</c:v>
                </c:pt>
                <c:pt idx="28">
                  <c:v>1709.00</c:v>
                </c:pt>
                <c:pt idx="29">
                  <c:v>1743.00</c:v>
                </c:pt>
                <c:pt idx="30">
                  <c:v>1778.00</c:v>
                </c:pt>
                <c:pt idx="31">
                  <c:v>1813.00</c:v>
                </c:pt>
                <c:pt idx="32">
                  <c:v>1850.00</c:v>
                </c:pt>
                <c:pt idx="33">
                  <c:v>1887.00</c:v>
                </c:pt>
                <c:pt idx="34">
                  <c:v>1924.00</c:v>
                </c:pt>
                <c:pt idx="35">
                  <c:v>1963.00</c:v>
                </c:pt>
                <c:pt idx="36">
                  <c:v>2002.00</c:v>
                </c:pt>
                <c:pt idx="37">
                  <c:v>2042.00</c:v>
                </c:pt>
                <c:pt idx="38">
                  <c:v>2083.00</c:v>
                </c:pt>
                <c:pt idx="39">
                  <c:v>2125.00</c:v>
                </c:pt>
                <c:pt idx="40">
                  <c:v>2167.00</c:v>
                </c:pt>
                <c:pt idx="41">
                  <c:v>2210.00</c:v>
                </c:pt>
                <c:pt idx="42">
                  <c:v>2255.00</c:v>
                </c:pt>
                <c:pt idx="43">
                  <c:v>2300.00</c:v>
                </c:pt>
                <c:pt idx="44">
                  <c:v>2346.00</c:v>
                </c:pt>
                <c:pt idx="45">
                  <c:v>2393.00</c:v>
                </c:pt>
                <c:pt idx="46">
                  <c:v>2441.00</c:v>
                </c:pt>
                <c:pt idx="47">
                  <c:v>2489.00</c:v>
                </c:pt>
                <c:pt idx="48">
                  <c:v>2539.00</c:v>
                </c:pt>
                <c:pt idx="49">
                  <c:v>2590.00</c:v>
                </c:pt>
                <c:pt idx="50">
                  <c:v>2642.00</c:v>
                </c:pt>
                <c:pt idx="51">
                  <c:v>2695.00</c:v>
                </c:pt>
                <c:pt idx="52">
                  <c:v>2748.00</c:v>
                </c:pt>
                <c:pt idx="53">
                  <c:v>2803.00</c:v>
                </c:pt>
                <c:pt idx="54">
                  <c:v>2859.00</c:v>
                </c:pt>
                <c:pt idx="55">
                  <c:v>2917.00</c:v>
                </c:pt>
                <c:pt idx="56">
                  <c:v>2975.00</c:v>
                </c:pt>
                <c:pt idx="57">
                  <c:v>3035.00</c:v>
                </c:pt>
                <c:pt idx="58">
                  <c:v>3095.00</c:v>
                </c:pt>
                <c:pt idx="59">
                  <c:v>3157.00</c:v>
                </c:pt>
                <c:pt idx="60">
                  <c:v>3220.00</c:v>
                </c:pt>
                <c:pt idx="61">
                  <c:v>3285.00</c:v>
                </c:pt>
              </c:strCache>
            </c:strRef>
          </c:cat>
          <c:val>
            <c:numRef>
              <c:f>'Growth Plan &amp; Statistics'!$J$20:$J$81</c:f>
              <c:numCache>
                <c:formatCode>General</c:formatCode>
                <c:ptCount val="62"/>
                <c:pt idx="0">
                  <c:v>-103.220000000001</c:v>
                </c:pt>
                <c:pt idx="1">
                  <c:v>-31.7799999999988</c:v>
                </c:pt>
                <c:pt idx="2">
                  <c:v>-154.360000000001</c:v>
                </c:pt>
                <c:pt idx="3">
                  <c:v>3747.76</c:v>
                </c:pt>
                <c:pt idx="4">
                  <c:v>7112.53</c:v>
                </c:pt>
                <c:pt idx="5">
                  <c:v>8993.61999999999</c:v>
                </c:pt>
                <c:pt idx="6">
                  <c:v>10952.96</c:v>
                </c:pt>
                <c:pt idx="7">
                  <c:v>11046.63</c:v>
                </c:pt>
                <c:pt idx="8">
                  <c:v>13598.49</c:v>
                </c:pt>
                <c:pt idx="9">
                  <c:v>13649.6</c:v>
                </c:pt>
                <c:pt idx="10">
                  <c:v>11016.81</c:v>
                </c:pt>
                <c:pt idx="11">
                  <c:v>12236.81</c:v>
                </c:pt>
                <c:pt idx="12">
                  <c:v>13481.81</c:v>
                </c:pt>
                <c:pt idx="13">
                  <c:v>14751.81</c:v>
                </c:pt>
                <c:pt idx="14">
                  <c:v>16046.81</c:v>
                </c:pt>
                <c:pt idx="15">
                  <c:v>17367.81</c:v>
                </c:pt>
                <c:pt idx="16">
                  <c:v>18714.81</c:v>
                </c:pt>
                <c:pt idx="17">
                  <c:v>20088.81</c:v>
                </c:pt>
                <c:pt idx="18">
                  <c:v>21490.81</c:v>
                </c:pt>
                <c:pt idx="19">
                  <c:v>22920.81</c:v>
                </c:pt>
                <c:pt idx="20">
                  <c:v>24378.81</c:v>
                </c:pt>
                <c:pt idx="21">
                  <c:v>25866.81</c:v>
                </c:pt>
                <c:pt idx="22">
                  <c:v>27383.81</c:v>
                </c:pt>
                <c:pt idx="23">
                  <c:v>28931.81</c:v>
                </c:pt>
                <c:pt idx="24">
                  <c:v>30510.81</c:v>
                </c:pt>
                <c:pt idx="25">
                  <c:v>32120.81</c:v>
                </c:pt>
                <c:pt idx="26">
                  <c:v>33762.81</c:v>
                </c:pt>
                <c:pt idx="27">
                  <c:v>35437.81</c:v>
                </c:pt>
                <c:pt idx="28">
                  <c:v>37146.81</c:v>
                </c:pt>
                <c:pt idx="29">
                  <c:v>38889.81</c:v>
                </c:pt>
                <c:pt idx="30">
                  <c:v>40667.81</c:v>
                </c:pt>
                <c:pt idx="31">
                  <c:v>42480.81</c:v>
                </c:pt>
                <c:pt idx="32">
                  <c:v>44330.81</c:v>
                </c:pt>
                <c:pt idx="33">
                  <c:v>46217.81</c:v>
                </c:pt>
                <c:pt idx="34">
                  <c:v>48141.81</c:v>
                </c:pt>
                <c:pt idx="35">
                  <c:v>50104.81</c:v>
                </c:pt>
                <c:pt idx="36">
                  <c:v>52106.81</c:v>
                </c:pt>
                <c:pt idx="37">
                  <c:v>54148.81</c:v>
                </c:pt>
                <c:pt idx="38">
                  <c:v>56231.81</c:v>
                </c:pt>
                <c:pt idx="39">
                  <c:v>58356.81</c:v>
                </c:pt>
                <c:pt idx="40">
                  <c:v>60523.81</c:v>
                </c:pt>
                <c:pt idx="41">
                  <c:v>62733.81</c:v>
                </c:pt>
                <c:pt idx="42">
                  <c:v>64988.81</c:v>
                </c:pt>
                <c:pt idx="43">
                  <c:v>67288.81</c:v>
                </c:pt>
                <c:pt idx="44">
                  <c:v>69634.81</c:v>
                </c:pt>
                <c:pt idx="45">
                  <c:v>72027.81</c:v>
                </c:pt>
                <c:pt idx="46">
                  <c:v>74468.81</c:v>
                </c:pt>
                <c:pt idx="47">
                  <c:v>76957.81</c:v>
                </c:pt>
                <c:pt idx="48">
                  <c:v>79496.81</c:v>
                </c:pt>
                <c:pt idx="49">
                  <c:v>82086.81</c:v>
                </c:pt>
                <c:pt idx="50">
                  <c:v>84728.81</c:v>
                </c:pt>
                <c:pt idx="51">
                  <c:v>87423.81</c:v>
                </c:pt>
                <c:pt idx="52">
                  <c:v>90171.81</c:v>
                </c:pt>
                <c:pt idx="53">
                  <c:v>92974.81</c:v>
                </c:pt>
                <c:pt idx="54">
                  <c:v>95833.81</c:v>
                </c:pt>
                <c:pt idx="55">
                  <c:v>98750.81</c:v>
                </c:pt>
                <c:pt idx="56">
                  <c:v>101725.81</c:v>
                </c:pt>
                <c:pt idx="57">
                  <c:v>104760.81</c:v>
                </c:pt>
                <c:pt idx="58">
                  <c:v>107855.81</c:v>
                </c:pt>
                <c:pt idx="59">
                  <c:v>111012.81</c:v>
                </c:pt>
                <c:pt idx="60">
                  <c:v>114232.81</c:v>
                </c:pt>
                <c:pt idx="61">
                  <c:v>117517.81</c:v>
                </c:pt>
              </c:numCache>
            </c:numRef>
          </c:val>
        </c:ser>
        <c:marker val="1"/>
        <c:axId val="51736319"/>
        <c:axId val="26553471"/>
      </c:lineChart>
      <c:catAx>
        <c:axId val="32385605"/>
        <c:scaling>
          <c:orientation val="minMax"/>
        </c:scaling>
        <c:delete val="1"/>
        <c:axPos val="b"/>
        <c:majorTickMark val="out"/>
        <c:minorTickMark val="none"/>
        <c:tickLblPos val="none"/>
        <c:crossAx val="12242495"/>
        <c:crossesAt val="0"/>
        <c:lblAlgn val="ctr"/>
        <c:auto val="1"/>
        <c:lblOffset val="100"/>
        <c:spPr>
          <a:ln w="9360">
            <a:solidFill>
              <a:srgbClr val="878787"/>
            </a:solidFill>
            <a:round/>
          </a:ln>
        </c:spPr>
      </c:catAx>
      <c:valAx>
        <c:axId val="12242495"/>
        <c:scaling>
          <c:orientation val="minMax"/>
        </c:scaling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majorTickMark val="out"/>
        <c:minorTickMark val="none"/>
        <c:tickLblPos val="nextTo"/>
        <c:crossAx val="32385605"/>
        <c:crosses val="max"/>
        <c:spPr>
          <a:ln w="9360">
            <a:solidFill>
              <a:srgbClr val="878787"/>
            </a:solidFill>
            <a:round/>
          </a:ln>
        </c:spPr>
      </c:valAx>
      <c:catAx>
        <c:axId val="51736319"/>
        <c:scaling>
          <c:orientation val="minMax"/>
        </c:scaling>
        <c:delete val="1"/>
        <c:axPos val="b"/>
        <c:majorTickMark val="out"/>
        <c:minorTickMark val="none"/>
        <c:tickLblPos val="none"/>
        <c:crossAx val="26553471"/>
        <c:crossesAt val="0"/>
        <c:lblAlgn val="ctr"/>
        <c:auto val="1"/>
        <c:lblOffset val="100"/>
        <c:spPr>
          <a:ln w="9360">
            <a:solidFill>
              <a:srgbClr val="878787"/>
            </a:solidFill>
            <a:round/>
          </a:ln>
        </c:spPr>
      </c:catAx>
      <c:valAx>
        <c:axId val="26553471"/>
        <c:scaling>
          <c:orientation val="minMax"/>
        </c:scaling>
        <c:axPos val="l"/>
        <c:majorTickMark val="none"/>
        <c:minorTickMark val="none"/>
        <c:tickLblPos val="nextTo"/>
        <c:crossAx val="51736319"/>
        <c:crossesAt val="0"/>
        <c:spPr/>
      </c:valAx>
      <c:spPr/>
    </c:plotArea>
    <c:legend>
      <c:legendPos val="b"/>
      <c:spPr/>
    </c:legend>
    <c:plotVisOnly val="1"/>
  </c:chart>
  <c:spPr/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1</xdr:col>
      <xdr:colOff>183240</xdr:colOff>
      <xdr:row>0</xdr:row>
      <xdr:rowOff>48240</xdr:rowOff>
    </xdr:from>
    <xdr:to>
      <xdr:col>21</xdr:col>
      <xdr:colOff>186840</xdr:colOff>
      <xdr:row>50</xdr:row>
      <xdr:rowOff>4680</xdr:rowOff>
    </xdr:to>
    <xdr:graphicFrame>
      <xdr:nvGraphicFramePr>
        <xdr:cNvPr id="0" name="Chart 1"/>
        <xdr:cNvGraphicFramePr/>
      </xdr:nvGraphicFramePr>
      <xdr:xfrm>
        <a:off x="449640" y="48240"/>
        <a:ext cx="16932960" cy="9538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hyperlink" Target=".wine/dosdevices/c:/Program Files/MetaTrader ECN - FXOpen/trades/gbpjpym15-6-6-a.png" TargetMode="External"/><Relationship Id="rId3" Type="http://schemas.openxmlformats.org/officeDocument/2006/relationships/hyperlink" Target=".wine/dosdevices/c:/Program Files/MetaTrader ECN - FXOpen/trades/gbpjpym15-18-6-a_b.png" TargetMode="External"/><Relationship Id="rId4" Type="http://schemas.openxmlformats.org/officeDocument/2006/relationships/hyperlink" Target=".wine/dosdevices/c:/Program Files/MetaTrader ECN - FXOpen/trades/gbpjpym15-18-6-a_b.png" TargetMode="External"/><Relationship Id="rId5" Type="http://schemas.openxmlformats.org/officeDocument/2006/relationships/hyperlink" Target=".wine/dosdevices/c:/Program Files/MetaTrader ECN - FXOpen/trades/eurjpym15-18-6-a.png" TargetMode="External"/><Relationship Id="rId6" Type="http://schemas.openxmlformats.org/officeDocument/2006/relationships/hyperlink" Target=".wine/dosdevices/c:/Program Files/MetaTrader ECN - FXOpen/trades/euraudm15-18-6-a.png" TargetMode="External"/><Relationship Id="rId7" Type="http://schemas.openxmlformats.org/officeDocument/2006/relationships/hyperlink" Target=".wine/dosdevices/c:/Program Files/MetaTrader ECN - FXOpen/trades/eurcadm15-18-6-a.png" TargetMode="External"/><Relationship Id="rId8" Type="http://schemas.openxmlformats.org/officeDocument/2006/relationships/hyperlink" Target=".wine/dosdevices/c:/Program Files/MetaTrader ECN - FXOpen/trades/euraudm15-18-6-b.png" TargetMode="External"/><Relationship Id="rId9" Type="http://schemas.openxmlformats.org/officeDocument/2006/relationships/hyperlink" Target=".wine/dosdevices/c:/Program Files/MetaTrader ECN - FXOpen/trades/eurjpym15-18-6-b.png" TargetMode="External"/><Relationship Id="rId10" Type="http://schemas.openxmlformats.org/officeDocument/2006/relationships/hyperlink" Target=".wine/dosdevices/c:/Program Files/MetaTrader ECN - FXOpen/trades/eurcadm15-18-6-b.png" TargetMode="External"/><Relationship Id="rId11" Type="http://schemas.openxmlformats.org/officeDocument/2006/relationships/hyperlink" Target=".wine/dosdevices/c:/Program Files/MetaTrader ECN - FXOpen/trades/euraudm15-18-6-c.png" TargetMode="External"/><Relationship Id="rId12" Type="http://schemas.openxmlformats.org/officeDocument/2006/relationships/hyperlink" Target=".wine/dosdevices/c:/Program Files/MetaTrader ECN - FXOpen/trades/eurjpym5-19-6-a.png" TargetMode="External"/><Relationship Id="rId13" Type="http://schemas.openxmlformats.org/officeDocument/2006/relationships/hyperlink" Target=".wine/dosdevices/c:/Program Files/MetaTrader ECN - FXOpen/trades/eurcadm15-19-6-a.png" TargetMode="External"/><Relationship Id="rId14" Type="http://schemas.openxmlformats.org/officeDocument/2006/relationships/hyperlink" Target=".wine/dosdevices/c:/Program Files/MetaTrader ECN - FXOpen/trades/eurjpym15-19-6-b.png" TargetMode="External"/><Relationship Id="rId15" Type="http://schemas.openxmlformats.org/officeDocument/2006/relationships/hyperlink" Target=".wine/dosdevices/c:/Program Files/MetaTrader ECN - FXOpen/trades/gbpjpym15-19-6-a.png" TargetMode="External"/><Relationship Id="rId16" Type="http://schemas.openxmlformats.org/officeDocument/2006/relationships/hyperlink" Target=".wine/dosdevices/c:/Program Files/MetaTrader ECN - FXOpen/trades/eurcadm5-19-6-b.png" TargetMode="External"/><Relationship Id="rId17" Type="http://schemas.openxmlformats.org/officeDocument/2006/relationships/hyperlink" Target=".wine/dosdevices/c:/Program Files/MetaTrader ECN - FXOpen/trades/gbpjpym15-19-6-b.png" TargetMode="External"/><Relationship Id="rId18" Type="http://schemas.openxmlformats.org/officeDocument/2006/relationships/hyperlink" Target=".wine/dosdevices/c:/Program Files/MetaTrader ECN - FXOpen/trades/gbpjpym15-19-6-c.png" TargetMode="External"/><Relationship Id="rId19" Type="http://schemas.openxmlformats.org/officeDocument/2006/relationships/hyperlink" Target=".wine/dosdevices/c:/Program Files/MetaTrader ECN - FXOpen/trades/gbpjpym15-20-6-a.png" TargetMode="External"/><Relationship Id="rId20" Type="http://schemas.openxmlformats.org/officeDocument/2006/relationships/hyperlink" Target=".wine/dosdevices/c:/Program Files/MetaTrader ECN - FXOpen/trades/euraudm15-20-6-a.png" TargetMode="External"/><Relationship Id="rId21" Type="http://schemas.openxmlformats.org/officeDocument/2006/relationships/hyperlink" Target=".wine/dosdevices/c:/Program Files/MetaTrader ECN - FXOpen/trades/euraudm15-20-6-b.png" TargetMode="External"/><Relationship Id="rId22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406"/>
  <sheetViews>
    <sheetView colorId="64" defaultGridColor="true" rightToLeft="false" showFormulas="false" showGridLines="false" showOutlineSymbols="true" showRowColHeaders="true" showZeros="true" tabSelected="true" topLeftCell="A1" view="normal" windowProtection="false" workbookViewId="0" zoomScale="75" zoomScaleNormal="75" zoomScalePageLayoutView="100">
      <pane activePane="bottomLeft" topLeftCell="A1" xSplit="0" ySplit="15"/>
      <selection activeCell="A1" activeCellId="0" pane="topLeft" sqref="A1"/>
      <selection activeCell="C4" activeCellId="0" pane="bottomLeft" sqref="C4"/>
    </sheetView>
  </sheetViews>
  <sheetFormatPr defaultRowHeight="13.3"/>
  <cols>
    <col collapsed="false" hidden="false" max="1" min="1" style="0" width="21.1457489878542"/>
    <col collapsed="false" hidden="false" max="2" min="2" style="0" width="9.57085020242915"/>
    <col collapsed="false" hidden="false" max="3" min="3" style="0" width="9.2834008097166"/>
    <col collapsed="false" hidden="false" max="4" min="4" style="0" width="15.7125506072875"/>
    <col collapsed="false" hidden="false" max="5" min="5" style="0" width="10.2834008097166"/>
    <col collapsed="false" hidden="false" max="6" min="6" style="0" width="9.2834008097166"/>
    <col collapsed="false" hidden="false" max="7" min="7" style="1" width="13.4251012145749"/>
    <col collapsed="false" hidden="false" max="8" min="8" style="1" width="11.5708502024291"/>
    <col collapsed="false" hidden="false" max="9" min="9" style="2" width="14.8542510121458"/>
    <col collapsed="false" hidden="false" max="10" min="10" style="2" width="15.7125506072875"/>
    <col collapsed="false" hidden="false" max="11" min="11" style="0" width="11.8542510121458"/>
    <col collapsed="false" hidden="false" max="12" min="12" style="0" width="11.1417004048583"/>
    <col collapsed="false" hidden="false" max="13" min="13" style="3" width="10.995951417004"/>
    <col collapsed="false" hidden="false" max="15" min="14" style="0" width="11.7125506072874"/>
    <col collapsed="false" hidden="false" max="16" min="16" style="0" width="15.2834008097166"/>
    <col collapsed="false" hidden="false" max="17" min="17" style="0" width="11.8542510121458"/>
    <col collapsed="false" hidden="false" max="18" min="18" style="0" width="14.9959514170041"/>
    <col collapsed="false" hidden="false" max="1025" min="19" style="0" width="8.5748987854251"/>
  </cols>
  <sheetData>
    <row collapsed="false" customFormat="false" customHeight="false" hidden="false" ht="13.3" outlineLevel="0" r="1">
      <c r="A1" s="4" t="s">
        <v>0</v>
      </c>
      <c r="B1" s="5"/>
      <c r="C1" s="5"/>
      <c r="D1" s="5"/>
      <c r="E1" s="5"/>
      <c r="F1" s="5"/>
      <c r="G1" s="6"/>
      <c r="H1" s="6"/>
      <c r="I1" s="7"/>
      <c r="J1" s="8"/>
      <c r="K1" s="9" t="s">
        <v>1</v>
      </c>
      <c r="L1" s="9"/>
      <c r="M1" s="9"/>
      <c r="N1" s="9"/>
      <c r="O1" s="9"/>
      <c r="P1" s="9"/>
      <c r="Q1" s="9"/>
      <c r="R1" s="9"/>
      <c r="S1" s="10"/>
    </row>
    <row collapsed="false" customFormat="false" customHeight="false" hidden="false" ht="13.3" outlineLevel="0" r="2">
      <c r="A2" s="11" t="s">
        <v>2</v>
      </c>
      <c r="B2" s="12" t="n">
        <f aca="false">COUNT('Daily Fills'!I:I)</f>
        <v>58</v>
      </c>
      <c r="C2" s="13"/>
      <c r="D2" s="14" t="s">
        <v>3</v>
      </c>
      <c r="E2" s="15" t="n">
        <f aca="false">B2/COUNT(N20:N1002)</f>
        <v>5.27272727272727</v>
      </c>
      <c r="F2" s="16"/>
      <c r="G2" s="17" t="s">
        <v>4</v>
      </c>
      <c r="H2" s="15" t="n">
        <f aca="false">SUMIF('Daily Fills'!I:I,"&gt;"&amp;0)</f>
        <v>23625.36</v>
      </c>
      <c r="I2" s="18"/>
      <c r="J2" s="8"/>
      <c r="K2" s="19" t="s">
        <v>5</v>
      </c>
      <c r="L2" s="19" t="s">
        <v>6</v>
      </c>
      <c r="M2" s="20" t="s">
        <v>7</v>
      </c>
      <c r="N2" s="19" t="s">
        <v>8</v>
      </c>
      <c r="O2" s="21" t="s">
        <v>5</v>
      </c>
      <c r="P2" s="19" t="s">
        <v>6</v>
      </c>
      <c r="Q2" s="19" t="s">
        <v>7</v>
      </c>
      <c r="R2" s="19" t="s">
        <v>8</v>
      </c>
      <c r="S2" s="10"/>
    </row>
    <row collapsed="false" customFormat="false" customHeight="false" hidden="false" ht="13.3" outlineLevel="0" r="3">
      <c r="A3" s="11" t="s">
        <v>9</v>
      </c>
      <c r="B3" s="16" t="n">
        <f aca="false">COUNTIF('Daily Fills'!I:I,"&gt;0")</f>
        <v>44</v>
      </c>
      <c r="C3" s="16"/>
      <c r="D3" s="22" t="s">
        <v>10</v>
      </c>
      <c r="E3" s="15" t="n">
        <f aca="false">AVERAGEIF('Daily Fills'!I:I,"&gt;"&amp;0)</f>
        <v>536.94</v>
      </c>
      <c r="F3" s="16"/>
      <c r="G3" s="17" t="s">
        <v>11</v>
      </c>
      <c r="H3" s="23" t="n">
        <f aca="false">SUMIF('Daily Fills'!I:I,"&lt;"&amp;0)</f>
        <v>-12608.55</v>
      </c>
      <c r="I3" s="18"/>
      <c r="J3" s="8"/>
      <c r="K3" s="16" t="n">
        <v>1</v>
      </c>
      <c r="L3" s="24" t="n">
        <f aca="false">VLOOKUP(K3,$C$20:$J$883,7,1)</f>
        <v>72920.81</v>
      </c>
      <c r="M3" s="25" t="n">
        <f aca="false">VLOOKUP(K3,$C$20:$J$883,4,1)</f>
        <v>14.3</v>
      </c>
      <c r="N3" s="26" t="n">
        <f aca="false">VLOOKUP(K3,$C$20:$J$883,2,1)</f>
        <v>41810</v>
      </c>
      <c r="O3" s="27" t="n">
        <v>12</v>
      </c>
      <c r="P3" s="24" t="n">
        <f aca="false">VLOOKUP(O3,$C$20:$J$2009,7,1)</f>
        <v>1817775.81</v>
      </c>
      <c r="Q3" s="28" t="n">
        <f aca="false">VLOOKUP(O3,$C$20:$J$883,4,1)</f>
        <v>100</v>
      </c>
      <c r="R3" s="26" t="n">
        <f aca="false">VLOOKUP(O3,$C$20:$J$883,2,1)</f>
        <v>42144</v>
      </c>
      <c r="S3" s="10"/>
    </row>
    <row collapsed="false" customFormat="false" customHeight="false" hidden="false" ht="13.3" outlineLevel="0" r="4">
      <c r="A4" s="11" t="s">
        <v>12</v>
      </c>
      <c r="B4" s="12" t="n">
        <f aca="false">B2-B3</f>
        <v>14</v>
      </c>
      <c r="C4" s="16"/>
      <c r="D4" s="14" t="s">
        <v>13</v>
      </c>
      <c r="E4" s="15" t="n">
        <f aca="false">AVERAGEIF('Daily Fills'!I:I,"&lt;"&amp;0)</f>
        <v>-900.610714285714</v>
      </c>
      <c r="F4" s="16"/>
      <c r="G4" s="17" t="s">
        <v>14</v>
      </c>
      <c r="H4" s="15" t="n">
        <f aca="false">SUM(H2:H3)</f>
        <v>11016.81</v>
      </c>
      <c r="I4" s="18"/>
      <c r="J4" s="8"/>
      <c r="K4" s="16" t="n">
        <v>2</v>
      </c>
      <c r="L4" s="24" t="n">
        <f aca="false">VLOOKUP(K4,$C$20:$J$883,7,1)</f>
        <v>110523.81</v>
      </c>
      <c r="M4" s="25" t="n">
        <f aca="false">VLOOKUP(K4,$C$20:$J$883,4,1)</f>
        <v>21.67</v>
      </c>
      <c r="N4" s="26" t="n">
        <f aca="false">VLOOKUP(K4,$C$20:$J$883,2,1)</f>
        <v>41840</v>
      </c>
      <c r="O4" s="27" t="n">
        <v>15</v>
      </c>
      <c r="P4" s="24" t="n">
        <f aca="false">VLOOKUP(O4,$C$20:$J$2009,7,1)</f>
        <v>2447775.81</v>
      </c>
      <c r="Q4" s="28" t="n">
        <f aca="false">VLOOKUP(O4,$C$20:$J$883,4,1)</f>
        <v>100</v>
      </c>
      <c r="R4" s="26" t="n">
        <f aca="false">VLOOKUP(O4,$C$20:$J$883,2,1)</f>
        <v>42236</v>
      </c>
      <c r="S4" s="10"/>
    </row>
    <row collapsed="false" customFormat="false" customHeight="false" hidden="false" ht="13.3" outlineLevel="0" r="5">
      <c r="A5" s="11" t="s">
        <v>15</v>
      </c>
      <c r="B5" s="29" t="n">
        <f aca="false">B3/B2</f>
        <v>0.758620689655172</v>
      </c>
      <c r="C5" s="14"/>
      <c r="D5" s="14" t="s">
        <v>16</v>
      </c>
      <c r="E5" s="17" t="n">
        <f aca="false">E3/ABS(E4)</f>
        <v>0.59619543880938</v>
      </c>
      <c r="F5" s="14"/>
      <c r="G5" s="17" t="s">
        <v>17</v>
      </c>
      <c r="H5" s="17" t="n">
        <f aca="false">H2/ABS(H3)</f>
        <v>1.87375709340091</v>
      </c>
      <c r="I5" s="18"/>
      <c r="J5" s="8"/>
      <c r="K5" s="16" t="n">
        <v>3</v>
      </c>
      <c r="L5" s="24" t="n">
        <f aca="false">VLOOKUP(K5,$C$20:$J$883,7,1)</f>
        <v>167517.81</v>
      </c>
      <c r="M5" s="25" t="n">
        <f aca="false">VLOOKUP(K5,$C$20:$J$883,4,1)</f>
        <v>32.85</v>
      </c>
      <c r="N5" s="26" t="n">
        <f aca="false">VLOOKUP(K5,$C$20:$J$883,2,1)</f>
        <v>41871</v>
      </c>
      <c r="O5" s="27" t="n">
        <v>18</v>
      </c>
      <c r="P5" s="24" t="n">
        <f aca="false">VLOOKUP(O5,$C$20:$J$2009,7,1)</f>
        <v>3067775.81</v>
      </c>
      <c r="Q5" s="28" t="n">
        <f aca="false">VLOOKUP(O5,$C$20:$J$883,4,1)</f>
        <v>100</v>
      </c>
      <c r="R5" s="26" t="n">
        <f aca="false">VLOOKUP(O5,$C$20:$J$883,2,1)</f>
        <v>42328</v>
      </c>
      <c r="S5" s="10"/>
    </row>
    <row collapsed="false" customFormat="false" customHeight="false" hidden="false" ht="13.3" outlineLevel="0" r="6">
      <c r="A6" s="30"/>
      <c r="B6" s="16"/>
      <c r="C6" s="16"/>
      <c r="D6" s="16"/>
      <c r="E6" s="16"/>
      <c r="F6" s="16"/>
      <c r="G6" s="15"/>
      <c r="H6" s="15"/>
      <c r="I6" s="18"/>
      <c r="J6" s="8"/>
      <c r="K6" s="16" t="n">
        <v>4</v>
      </c>
      <c r="L6" s="24" t="n">
        <f aca="false">VLOOKUP(K6,$C$20:$J$883,7,1)</f>
        <v>253898.81</v>
      </c>
      <c r="M6" s="25" t="n">
        <f aca="false">VLOOKUP(K6,$C$20:$J$883,4,1)</f>
        <v>49.78</v>
      </c>
      <c r="N6" s="26" t="n">
        <f aca="false">VLOOKUP(K6,$C$20:$J$883,2,1)</f>
        <v>41902</v>
      </c>
      <c r="O6" s="27" t="n">
        <v>21</v>
      </c>
      <c r="P6" s="24" t="n">
        <f aca="false">VLOOKUP(O6,$C$20:$J$2009,7,1)</f>
        <v>3697775.81</v>
      </c>
      <c r="Q6" s="28" t="n">
        <f aca="false">VLOOKUP(O6,$C$20:$J$883,4,1)</f>
        <v>100</v>
      </c>
      <c r="R6" s="26" t="n">
        <f aca="false">VLOOKUP(O6,$C$20:$J$883,2,1)</f>
        <v>42420</v>
      </c>
      <c r="S6" s="10"/>
    </row>
    <row collapsed="false" customFormat="false" customHeight="false" hidden="false" ht="13.3" outlineLevel="0" r="7">
      <c r="A7" s="30"/>
      <c r="B7" s="14" t="s">
        <v>18</v>
      </c>
      <c r="C7" s="14" t="s">
        <v>19</v>
      </c>
      <c r="D7" s="14"/>
      <c r="E7" s="16"/>
      <c r="F7" s="16"/>
      <c r="G7" s="31" t="s">
        <v>20</v>
      </c>
      <c r="H7" s="12" t="n">
        <f aca="false">COUNTIF('Daily Fills'!J:J,"Y")</f>
        <v>43</v>
      </c>
      <c r="I7" s="18"/>
      <c r="J7" s="8"/>
      <c r="K7" s="16" t="n">
        <v>5</v>
      </c>
      <c r="L7" s="24" t="n">
        <f aca="false">VLOOKUP(K7,$C$20:$J$883,7,1)</f>
        <v>384828.81</v>
      </c>
      <c r="M7" s="25" t="n">
        <f aca="false">VLOOKUP(K7,$C$20:$J$883,4,1)</f>
        <v>75.46</v>
      </c>
      <c r="N7" s="26" t="n">
        <f aca="false">VLOOKUP(K7,$C$20:$J$883,2,1)</f>
        <v>41932</v>
      </c>
      <c r="O7" s="27" t="n">
        <v>24</v>
      </c>
      <c r="P7" s="24" t="n">
        <f aca="false">VLOOKUP(O7,$C$20:$J$2009,7,1)</f>
        <v>4317775.81</v>
      </c>
      <c r="Q7" s="28" t="n">
        <f aca="false">VLOOKUP(O7,$C$20:$J$883,4,1)</f>
        <v>100</v>
      </c>
      <c r="R7" s="26" t="n">
        <f aca="false">VLOOKUP(O7,$C$20:$J$883,2,1)</f>
        <v>42510</v>
      </c>
      <c r="S7" s="10"/>
    </row>
    <row collapsed="false" customFormat="false" customHeight="false" hidden="false" ht="13.3" outlineLevel="0" r="8">
      <c r="A8" s="11" t="s">
        <v>21</v>
      </c>
      <c r="B8" s="15" t="n">
        <f aca="false">B5*E3+(1-B5)*E4</f>
        <v>189.945</v>
      </c>
      <c r="C8" s="32" t="n">
        <f aca="false">AVERAGE(Q20:Q20002)</f>
        <v>1001.52818181818</v>
      </c>
      <c r="D8" s="18"/>
      <c r="E8" s="16"/>
      <c r="F8" s="16"/>
      <c r="G8" s="31" t="s">
        <v>22</v>
      </c>
      <c r="H8" s="33" t="n">
        <f aca="false">COUNTIF('Daily Fills'!J:J,"N")</f>
        <v>15</v>
      </c>
      <c r="I8" s="18"/>
      <c r="J8" s="8"/>
      <c r="K8" s="16" t="n">
        <v>6</v>
      </c>
      <c r="L8" s="24" t="n">
        <f aca="false">VLOOKUP(K8,$C$20:$J$883,7,1)</f>
        <v>567775.81</v>
      </c>
      <c r="M8" s="25" t="n">
        <f aca="false">VLOOKUP(K8,$C$20:$J$883,4,1)</f>
        <v>100</v>
      </c>
      <c r="N8" s="26" t="n">
        <f aca="false">VLOOKUP(K8,$C$20:$J$883,2,1)</f>
        <v>41963</v>
      </c>
      <c r="O8" s="27" t="n">
        <v>36</v>
      </c>
      <c r="P8" s="24" t="n">
        <f aca="false">VLOOKUP(O8,$C$20:$J$2009,7,1)</f>
        <v>6817775.81</v>
      </c>
      <c r="Q8" s="28" t="n">
        <f aca="false">VLOOKUP(O8,$C$20:$J$883,4,1)</f>
        <v>100</v>
      </c>
      <c r="R8" s="26" t="n">
        <f aca="false">VLOOKUP(O8,$C$20:$J$883,2,1)</f>
        <v>42875</v>
      </c>
      <c r="S8" s="10"/>
    </row>
    <row collapsed="false" customFormat="false" customHeight="false" hidden="false" ht="13.3" outlineLevel="0" r="9">
      <c r="A9" s="30"/>
      <c r="B9" s="16"/>
      <c r="C9" s="16"/>
      <c r="D9" s="16"/>
      <c r="E9" s="16"/>
      <c r="F9" s="16"/>
      <c r="G9" s="17" t="s">
        <v>23</v>
      </c>
      <c r="H9" s="34" t="n">
        <f aca="false">H7/SUM(H7:H8)</f>
        <v>0.741379310344828</v>
      </c>
      <c r="I9" s="18"/>
      <c r="J9" s="8"/>
      <c r="K9" s="16" t="n">
        <v>9</v>
      </c>
      <c r="L9" s="24" t="n">
        <f aca="false">VLOOKUP(K9,$C$20:$J$883,7,1)</f>
        <v>1197775.81</v>
      </c>
      <c r="M9" s="25" t="n">
        <f aca="false">VLOOKUP(K9,$C$20:$J$883,4,1)</f>
        <v>100</v>
      </c>
      <c r="N9" s="26" t="n">
        <f aca="false">VLOOKUP(K9,$C$20:$J$883,2,1)</f>
        <v>42055</v>
      </c>
      <c r="O9" s="27" t="n">
        <v>48</v>
      </c>
      <c r="P9" s="24" t="n">
        <f aca="false">VLOOKUP(O9,$C$20:$J$2009,7,1)</f>
        <v>9317775.81</v>
      </c>
      <c r="Q9" s="28" t="n">
        <f aca="false">VLOOKUP(O9,$C$20:$J$883,4,1)</f>
        <v>100</v>
      </c>
      <c r="R9" s="26" t="n">
        <f aca="false">VLOOKUP(O9,$C$20:$J$883,2,1)</f>
        <v>43059</v>
      </c>
      <c r="S9" s="10"/>
    </row>
    <row collapsed="false" customFormat="false" customHeight="false" hidden="false" ht="16.9" outlineLevel="0" r="10">
      <c r="A10" s="4" t="s">
        <v>24</v>
      </c>
      <c r="B10" s="5" t="s">
        <v>25</v>
      </c>
      <c r="C10" s="35" t="s">
        <v>26</v>
      </c>
      <c r="D10" s="35"/>
      <c r="E10" s="36" t="s">
        <v>27</v>
      </c>
      <c r="F10" s="36"/>
      <c r="G10" s="36"/>
      <c r="H10" s="6"/>
      <c r="I10" s="7"/>
      <c r="J10" s="7"/>
      <c r="K10" s="5"/>
      <c r="L10" s="5"/>
      <c r="M10" s="37"/>
      <c r="N10" s="5"/>
      <c r="O10" s="5"/>
      <c r="P10" s="38"/>
      <c r="Q10" s="38"/>
      <c r="R10" s="39"/>
      <c r="S10" s="10"/>
    </row>
    <row collapsed="false" customFormat="false" customHeight="false" hidden="false" ht="13.3" outlineLevel="0" r="11">
      <c r="A11" s="30"/>
      <c r="B11" s="40"/>
      <c r="C11" s="41" t="s">
        <v>28</v>
      </c>
      <c r="D11" s="41"/>
      <c r="E11" s="41"/>
      <c r="F11" s="16"/>
      <c r="G11" s="41" t="s">
        <v>29</v>
      </c>
      <c r="H11" s="41"/>
      <c r="I11" s="41"/>
      <c r="J11" s="18"/>
      <c r="K11" s="16"/>
      <c r="L11" s="16"/>
      <c r="M11" s="42"/>
      <c r="N11" s="16"/>
      <c r="O11" s="16"/>
      <c r="P11" s="24"/>
      <c r="Q11" s="24"/>
      <c r="R11" s="43"/>
      <c r="S11" s="10"/>
    </row>
    <row collapsed="false" customFormat="false" customHeight="false" hidden="false" ht="13.3" outlineLevel="0" r="12">
      <c r="A12" s="30" t="s">
        <v>30</v>
      </c>
      <c r="B12" s="44" t="n">
        <v>10</v>
      </c>
      <c r="C12" s="16"/>
      <c r="D12" s="45" t="s">
        <v>31</v>
      </c>
      <c r="E12" s="46" t="n">
        <v>0.5</v>
      </c>
      <c r="F12" s="16"/>
      <c r="G12" s="16"/>
      <c r="H12" s="45" t="s">
        <v>32</v>
      </c>
      <c r="I12" s="47" t="n">
        <v>10</v>
      </c>
      <c r="J12" s="18"/>
      <c r="K12" s="16"/>
      <c r="L12" s="16"/>
      <c r="M12" s="42"/>
      <c r="N12" s="16"/>
      <c r="O12" s="16"/>
      <c r="P12" s="24"/>
      <c r="Q12" s="24"/>
      <c r="R12" s="43"/>
      <c r="S12" s="10"/>
    </row>
    <row collapsed="false" customFormat="false" customHeight="false" hidden="false" ht="13.3" outlineLevel="0" r="13">
      <c r="A13" s="30" t="s">
        <v>33</v>
      </c>
      <c r="B13" s="48" t="n">
        <v>1</v>
      </c>
      <c r="C13" s="16"/>
      <c r="D13" s="45" t="s">
        <v>34</v>
      </c>
      <c r="E13" s="49" t="n">
        <v>100</v>
      </c>
      <c r="F13" s="16"/>
      <c r="G13" s="16"/>
      <c r="H13" s="45" t="s">
        <v>35</v>
      </c>
      <c r="I13" s="50" t="n">
        <v>0.02</v>
      </c>
      <c r="J13" s="18"/>
      <c r="K13" s="16"/>
      <c r="L13" s="16"/>
      <c r="M13" s="42"/>
      <c r="N13" s="16"/>
      <c r="O13" s="16"/>
      <c r="P13" s="24"/>
      <c r="Q13" s="24"/>
      <c r="R13" s="43"/>
      <c r="S13" s="10"/>
    </row>
    <row collapsed="false" customFormat="false" customHeight="false" hidden="false" ht="13.3" outlineLevel="0" r="14">
      <c r="A14" s="30" t="s">
        <v>36</v>
      </c>
      <c r="B14" s="51" t="n">
        <v>100</v>
      </c>
      <c r="C14" s="16"/>
      <c r="D14" s="52" t="s">
        <v>37</v>
      </c>
      <c r="E14" s="53" t="n">
        <f aca="false">E12*E13</f>
        <v>50</v>
      </c>
      <c r="F14" s="16"/>
      <c r="G14" s="16"/>
      <c r="H14" s="52"/>
      <c r="I14" s="53"/>
      <c r="J14" s="18"/>
      <c r="K14" s="16"/>
      <c r="L14" s="16"/>
      <c r="M14" s="42"/>
      <c r="N14" s="16"/>
      <c r="O14" s="16"/>
      <c r="P14" s="18"/>
      <c r="Q14" s="24"/>
      <c r="R14" s="43"/>
      <c r="S14" s="10"/>
    </row>
    <row collapsed="false" customFormat="false" customHeight="false" hidden="false" ht="13.3" outlineLevel="0" r="15">
      <c r="C15" s="16"/>
      <c r="D15" s="16"/>
      <c r="E15" s="15"/>
      <c r="F15" s="16"/>
      <c r="G15" s="15"/>
      <c r="H15" s="15"/>
      <c r="I15" s="18"/>
      <c r="J15" s="18"/>
      <c r="K15" s="18"/>
      <c r="L15" s="16"/>
      <c r="M15" s="42" t="s">
        <v>38</v>
      </c>
      <c r="N15" s="16"/>
      <c r="O15" s="16"/>
      <c r="P15" s="24"/>
      <c r="Q15" s="24"/>
      <c r="R15" s="43"/>
      <c r="S15" s="10"/>
    </row>
    <row collapsed="false" customFormat="false" customHeight="false" hidden="false" ht="13.3" outlineLevel="0" r="16">
      <c r="C16" s="16"/>
      <c r="D16" s="16"/>
      <c r="E16" s="15"/>
      <c r="F16" s="16"/>
      <c r="G16" s="15"/>
      <c r="H16" s="15"/>
      <c r="I16" s="18"/>
      <c r="J16" s="18"/>
      <c r="K16" s="16"/>
      <c r="L16" s="16"/>
      <c r="M16" s="42"/>
      <c r="N16" s="16"/>
      <c r="O16" s="16"/>
      <c r="P16" s="24"/>
      <c r="Q16" s="24"/>
      <c r="R16" s="43"/>
      <c r="S16" s="10"/>
    </row>
    <row collapsed="false" customFormat="false" customHeight="false" hidden="false" ht="13.3" outlineLevel="0" r="17">
      <c r="C17" s="16"/>
      <c r="D17" s="16"/>
      <c r="E17" s="15"/>
      <c r="F17" s="16"/>
      <c r="G17" s="15"/>
      <c r="H17" s="15"/>
      <c r="I17" s="18"/>
      <c r="J17" s="18"/>
      <c r="K17" s="16"/>
      <c r="L17" s="16"/>
      <c r="M17" s="42"/>
      <c r="N17" s="16"/>
      <c r="O17" s="16"/>
      <c r="P17" s="24"/>
      <c r="Q17" s="24"/>
      <c r="R17" s="43"/>
      <c r="S17" s="10"/>
    </row>
    <row collapsed="false" customFormat="true" customHeight="false" hidden="false" ht="13.3" outlineLevel="0" r="18" s="16">
      <c r="A18" s="54" t="s">
        <v>39</v>
      </c>
      <c r="B18" s="54" t="s">
        <v>40</v>
      </c>
      <c r="C18" s="54" t="s">
        <v>5</v>
      </c>
      <c r="D18" s="54"/>
      <c r="E18" s="54" t="s">
        <v>6</v>
      </c>
      <c r="F18" s="54" t="s">
        <v>41</v>
      </c>
      <c r="G18" s="55" t="s">
        <v>42</v>
      </c>
      <c r="H18" s="55" t="s">
        <v>43</v>
      </c>
      <c r="I18" s="56" t="s">
        <v>44</v>
      </c>
      <c r="J18" s="56" t="s">
        <v>45</v>
      </c>
      <c r="K18" s="54" t="s">
        <v>46</v>
      </c>
      <c r="L18" s="54" t="s">
        <v>17</v>
      </c>
      <c r="M18" s="57" t="s">
        <v>47</v>
      </c>
      <c r="N18" s="58" t="s">
        <v>48</v>
      </c>
      <c r="O18" s="58" t="s">
        <v>49</v>
      </c>
      <c r="P18" s="59" t="s">
        <v>50</v>
      </c>
      <c r="Q18" s="58" t="s">
        <v>51</v>
      </c>
      <c r="R18" s="58" t="s">
        <v>52</v>
      </c>
      <c r="S18" s="60"/>
    </row>
    <row collapsed="false" customFormat="false" customHeight="false" hidden="false" ht="13.3" outlineLevel="0" r="19">
      <c r="A19" s="61"/>
      <c r="B19" s="61"/>
      <c r="C19" s="61"/>
      <c r="D19" s="61"/>
      <c r="E19" s="61"/>
      <c r="F19" s="61"/>
      <c r="G19" s="62"/>
      <c r="H19" s="62"/>
      <c r="I19" s="63"/>
      <c r="J19" s="63"/>
      <c r="K19" s="61"/>
      <c r="L19" s="61"/>
      <c r="M19" s="64" t="n">
        <v>41795</v>
      </c>
      <c r="N19" s="58"/>
      <c r="O19" s="58"/>
      <c r="P19" s="58"/>
      <c r="Q19" s="15"/>
      <c r="R19" s="15"/>
      <c r="S19" s="10"/>
    </row>
    <row collapsed="false" customFormat="false" customHeight="false" hidden="false" ht="13.3" outlineLevel="0" r="20">
      <c r="A20" s="16" t="n">
        <v>1</v>
      </c>
      <c r="B20" s="16" t="n">
        <f aca="false">ROUNDUP(A20/5,0)</f>
        <v>1</v>
      </c>
      <c r="C20" s="16" t="n">
        <f aca="false">ROUNDUP(A20/20.83333333,0)</f>
        <v>1</v>
      </c>
      <c r="D20" s="65" t="inlineStr">
        <f aca="false">M19</f>
        <is>
          <t/>
        </is>
      </c>
      <c r="E20" s="66" t="n">
        <v>50000</v>
      </c>
      <c r="F20" s="15" t="n">
        <f aca="false">MIN($B$14,IF(SizeCalc="margin",E20*$E$13*$E$12/100000,E20*$I$13/$I$12/10))</f>
        <v>10</v>
      </c>
      <c r="G20" s="15" t="n">
        <f aca="false">$B$12*$B$13*1</f>
        <v>10</v>
      </c>
      <c r="H20" s="15" t="n">
        <f aca="false">IF(Q20="",G20*F20*10,Q20)</f>
        <v>-103.22</v>
      </c>
      <c r="I20" s="18" t="n">
        <f aca="false">E20+H20</f>
        <v>49896.78</v>
      </c>
      <c r="J20" s="18" t="n">
        <f aca="false">I20-E20</f>
        <v>-103.220000000001</v>
      </c>
      <c r="K20" s="67" t="n">
        <f aca="false">H20/E20</f>
        <v>-0.0020644</v>
      </c>
      <c r="L20" s="16"/>
      <c r="M20" s="64" t="n">
        <v>41796</v>
      </c>
      <c r="N20" s="16" t="n">
        <f aca="false">IF(M20="","",SUMIF('Daily Fills'!A:A,'Growth Plan &amp; Statistics'!M20,'Daily Fills'!G:G))</f>
        <v>-109.27</v>
      </c>
      <c r="O20" s="15" t="n">
        <f aca="false">IF(M20="","",SUMIF('Daily Fills'!A:A,'Growth Plan &amp; Statistics'!M20,'Daily Fills'!D:D)*2)</f>
        <v>2</v>
      </c>
      <c r="P20" s="15" t="n">
        <f aca="false">IF(M20="","",SUMIF('Daily Fills'!A:A,'Growth Plan &amp; Statistics'!M20,'Daily Fills'!H:H))</f>
        <v>-6.05</v>
      </c>
      <c r="Q20" s="15" t="n">
        <f aca="false">IF(P20="","",N20-P20)</f>
        <v>-103.22</v>
      </c>
      <c r="R20" s="16" t="n">
        <f aca="false">IF(N20="","",F20)</f>
        <v>10</v>
      </c>
      <c r="S20" s="10"/>
    </row>
    <row collapsed="false" customFormat="false" customHeight="false" hidden="false" ht="13.3" outlineLevel="0" r="21">
      <c r="A21" s="16" t="n">
        <v>2</v>
      </c>
      <c r="B21" s="16" t="n">
        <f aca="false">ROUNDUP(A21/5,0)</f>
        <v>1</v>
      </c>
      <c r="C21" s="16" t="n">
        <f aca="false">ROUNDUP(A21/20.83333333,0)</f>
        <v>1</v>
      </c>
      <c r="D21" s="65" t="inlineStr">
        <f aca="false">IF(M21="",IF(C21=C20,D20,EDATE(D20,1)),M21)</f>
        <is>
          <t/>
        </is>
      </c>
      <c r="E21" s="16" t="n">
        <f aca="false">I20</f>
        <v>49896.78</v>
      </c>
      <c r="F21" s="15" t="n">
        <f aca="false">ROUND(MIN($B$14,IF(SizeCalc="margin",E21*$E$13*$E$12/100000,E21*$I$13/$I$12/10)),2)</f>
        <v>9.98</v>
      </c>
      <c r="G21" s="15" t="n">
        <f aca="false">$B$12*$B$13</f>
        <v>10</v>
      </c>
      <c r="H21" s="15" t="n">
        <f aca="false">IF(Q21="",G21*F21*10,Q21)</f>
        <v>71.44</v>
      </c>
      <c r="I21" s="18" t="n">
        <f aca="false">E21+H21</f>
        <v>49968.22</v>
      </c>
      <c r="J21" s="18" t="n">
        <f aca="false">J20+(I21-I20)</f>
        <v>-31.7799999999988</v>
      </c>
      <c r="K21" s="67" t="n">
        <f aca="false">H21/E21</f>
        <v>0.00143175571650115</v>
      </c>
      <c r="L21" s="67"/>
      <c r="M21" s="64" t="n">
        <v>41799</v>
      </c>
      <c r="N21" s="16" t="n">
        <f aca="false">IF(M21="","",SUMIF('Daily Fills'!A:A,'Growth Plan &amp; Statistics'!M21,'Daily Fills'!G:G))</f>
        <v>65.39</v>
      </c>
      <c r="O21" s="15" t="n">
        <f aca="false">IF(M21="","",SUMIF('Daily Fills'!A:A,'Growth Plan &amp; Statistics'!M21,'Daily Fills'!D:D)*2)</f>
        <v>2</v>
      </c>
      <c r="P21" s="15" t="n">
        <f aca="false">IF(M21="","",SUMIF('Daily Fills'!A:A,'Growth Plan &amp; Statistics'!M21,'Daily Fills'!H:H))</f>
        <v>-6.05</v>
      </c>
      <c r="Q21" s="15" t="n">
        <f aca="false">IF(P21="","",N21-P21)</f>
        <v>71.44</v>
      </c>
      <c r="R21" s="16" t="n">
        <f aca="false">IF(N21="","",F21)</f>
        <v>9.98</v>
      </c>
      <c r="S21" s="10"/>
    </row>
    <row collapsed="false" customFormat="false" customHeight="false" hidden="false" ht="13.3" outlineLevel="0" r="22">
      <c r="A22" s="16" t="n">
        <v>3</v>
      </c>
      <c r="B22" s="16" t="n">
        <f aca="false">ROUNDUP(A22/5,0)</f>
        <v>1</v>
      </c>
      <c r="C22" s="16" t="n">
        <f aca="false">ROUNDUP(A22/20.83333333,0)</f>
        <v>1</v>
      </c>
      <c r="D22" s="65" t="inlineStr">
        <f aca="false">IF(M22="",IF(C22=C21,D21,EDATE(D21,1)),M22)</f>
        <is>
          <t/>
        </is>
      </c>
      <c r="E22" s="16" t="n">
        <f aca="false">I21</f>
        <v>49968.22</v>
      </c>
      <c r="F22" s="15" t="n">
        <f aca="false">ROUND(MIN($B$14,IF(SizeCalc="margin",E22*$E$13*$E$12/100000,E22*$I$13/$I$12/10)),2)</f>
        <v>9.99</v>
      </c>
      <c r="G22" s="15" t="n">
        <f aca="false">$B$12*$B$13</f>
        <v>10</v>
      </c>
      <c r="H22" s="15" t="n">
        <f aca="false">IF(Q22="",G22*F22*10,Q22)</f>
        <v>-122.58</v>
      </c>
      <c r="I22" s="18" t="n">
        <f aca="false">E22+H22</f>
        <v>49845.64</v>
      </c>
      <c r="J22" s="18" t="n">
        <f aca="false">J21+(I22-I21)</f>
        <v>-154.360000000001</v>
      </c>
      <c r="K22" s="67" t="n">
        <f aca="false">H22/E22</f>
        <v>-0.00245315922800532</v>
      </c>
      <c r="L22" s="67"/>
      <c r="M22" s="64" t="n">
        <v>41800</v>
      </c>
      <c r="N22" s="16" t="n">
        <f aca="false">IF(M22="","",SUMIF('Daily Fills'!A:A,'Growth Plan &amp; Statistics'!M22,'Daily Fills'!G:G))</f>
        <v>-238.66</v>
      </c>
      <c r="O22" s="15" t="n">
        <f aca="false">IF(M22="","",SUMIF('Daily Fills'!A:A,'Growth Plan &amp; Statistics'!M22,'Daily Fills'!D:D)*2)</f>
        <v>42.8</v>
      </c>
      <c r="P22" s="15" t="n">
        <f aca="false">IF(M22="","",SUMIF('Daily Fills'!A:A,'Growth Plan &amp; Statistics'!M22,'Daily Fills'!H:H))</f>
        <v>-116.08</v>
      </c>
      <c r="Q22" s="15" t="n">
        <f aca="false">IF(P22="","",N22-P22)</f>
        <v>-122.58</v>
      </c>
      <c r="R22" s="16" t="n">
        <f aca="false">IF(N22="","",F22)</f>
        <v>9.99</v>
      </c>
      <c r="S22" s="10"/>
    </row>
    <row collapsed="false" customFormat="false" customHeight="false" hidden="false" ht="13.3" outlineLevel="0" r="23">
      <c r="A23" s="16" t="n">
        <v>4</v>
      </c>
      <c r="B23" s="16" t="n">
        <f aca="false">ROUNDUP(A23/5,0)</f>
        <v>1</v>
      </c>
      <c r="C23" s="16" t="n">
        <f aca="false">ROUNDUP(A23/20.83333333,0)</f>
        <v>1</v>
      </c>
      <c r="D23" s="65" t="inlineStr">
        <f aca="false">IF(M23="",IF(C23=C22,D22,EDATE(D22,1)),M23)</f>
        <is>
          <t/>
        </is>
      </c>
      <c r="E23" s="16" t="n">
        <f aca="false">I22</f>
        <v>49845.64</v>
      </c>
      <c r="F23" s="15" t="n">
        <f aca="false">ROUND(MIN($B$14,IF(SizeCalc="margin",E23*$E$13*$E$12/100000,E23*$I$13/$I$12/10)),2)</f>
        <v>9.97</v>
      </c>
      <c r="G23" s="15" t="n">
        <f aca="false">$B$12*$B$13</f>
        <v>10</v>
      </c>
      <c r="H23" s="15" t="n">
        <f aca="false">IF(Q23="",G23*F23*10,Q23)</f>
        <v>3902.12</v>
      </c>
      <c r="I23" s="18" t="n">
        <f aca="false">E23+H23</f>
        <v>53747.76</v>
      </c>
      <c r="J23" s="18" t="n">
        <f aca="false">J22+(I23-I22)</f>
        <v>3747.76</v>
      </c>
      <c r="K23" s="67" t="n">
        <f aca="false">H23/E23</f>
        <v>0.078284078607477</v>
      </c>
      <c r="L23" s="67"/>
      <c r="M23" s="64" t="n">
        <v>41801</v>
      </c>
      <c r="N23" s="16" t="n">
        <f aca="false">IF(M23="","",SUMIF('Daily Fills'!A:A,'Growth Plan &amp; Statistics'!M23,'Daily Fills'!G:G))</f>
        <v>3558.3</v>
      </c>
      <c r="O23" s="15" t="n">
        <f aca="false">IF(M23="","",SUMIF('Daily Fills'!A:A,'Growth Plan &amp; Statistics'!M23,'Daily Fills'!D:D)*2)</f>
        <v>126.08</v>
      </c>
      <c r="P23" s="15" t="n">
        <f aca="false">IF(M23="","",SUMIF('Daily Fills'!A:A,'Growth Plan &amp; Statistics'!M23,'Daily Fills'!H:H))</f>
        <v>-343.82</v>
      </c>
      <c r="Q23" s="15" t="n">
        <f aca="false">IF(P23="","",N23-P23)</f>
        <v>3902.12</v>
      </c>
      <c r="R23" s="16" t="n">
        <f aca="false">IF(N23="","",F23)</f>
        <v>9.97</v>
      </c>
      <c r="S23" s="10"/>
    </row>
    <row collapsed="false" customFormat="false" customHeight="false" hidden="false" ht="13.3" outlineLevel="0" r="24">
      <c r="A24" s="16" t="n">
        <v>5</v>
      </c>
      <c r="B24" s="16" t="n">
        <f aca="false">ROUNDUP(A24/5,0)</f>
        <v>1</v>
      </c>
      <c r="C24" s="16" t="n">
        <f aca="false">ROUNDUP(A24/20.83333333,0)</f>
        <v>1</v>
      </c>
      <c r="D24" s="65" t="inlineStr">
        <f aca="false">IF(M24="",IF(C24=C23,D23,EDATE(D23,1)),M24)</f>
        <is>
          <t/>
        </is>
      </c>
      <c r="E24" s="16" t="n">
        <f aca="false">I23</f>
        <v>53747.76</v>
      </c>
      <c r="F24" s="15" t="n">
        <f aca="false">ROUND(MIN($B$14,IF(SizeCalc="margin",E24*$E$13*$E$12/100000,E24*$I$13/$I$12/10)),2)</f>
        <v>10.75</v>
      </c>
      <c r="G24" s="15" t="n">
        <f aca="false">$B$12*$B$13</f>
        <v>10</v>
      </c>
      <c r="H24" s="15" t="n">
        <f aca="false">IF(Q24="",G24*F24*10,Q24)</f>
        <v>3364.77</v>
      </c>
      <c r="I24" s="18" t="n">
        <f aca="false">E24+H24</f>
        <v>57112.53</v>
      </c>
      <c r="J24" s="18" t="n">
        <f aca="false">J23+(I24-I23)</f>
        <v>7112.53</v>
      </c>
      <c r="K24" s="67" t="n">
        <f aca="false">H24/E24</f>
        <v>0.0626029810358608</v>
      </c>
      <c r="L24" s="67"/>
      <c r="M24" s="64" t="n">
        <v>41802</v>
      </c>
      <c r="N24" s="16" t="n">
        <f aca="false">IF(M24="","",SUMIF('Daily Fills'!A:A,'Growth Plan &amp; Statistics'!M24,'Daily Fills'!G:G))</f>
        <v>2810.6</v>
      </c>
      <c r="O24" s="15" t="n">
        <f aca="false">IF(M24="","",SUMIF('Daily Fills'!A:A,'Growth Plan &amp; Statistics'!M24,'Daily Fills'!D:D)*2)</f>
        <v>222.08</v>
      </c>
      <c r="P24" s="15" t="n">
        <f aca="false">IF(M24="","",SUMIF('Daily Fills'!A:A,'Growth Plan &amp; Statistics'!M24,'Daily Fills'!H:H))</f>
        <v>-554.17</v>
      </c>
      <c r="Q24" s="15" t="n">
        <f aca="false">IF(P24="","",N24-P24)</f>
        <v>3364.77</v>
      </c>
      <c r="R24" s="16" t="n">
        <f aca="false">IF(N24="","",F24)</f>
        <v>10.75</v>
      </c>
      <c r="S24" s="10"/>
    </row>
    <row collapsed="false" customFormat="false" customHeight="false" hidden="false" ht="13.3" outlineLevel="0" r="25">
      <c r="A25" s="16" t="n">
        <v>6</v>
      </c>
      <c r="B25" s="16" t="n">
        <f aca="false">ROUNDUP(A25/5,0)</f>
        <v>2</v>
      </c>
      <c r="C25" s="16" t="n">
        <f aca="false">ROUNDUP(A25/20.83333333,0)</f>
        <v>1</v>
      </c>
      <c r="D25" s="65" t="inlineStr">
        <f aca="false">IF(M25="",IF(C25=C24,D24,EDATE(D24,1)),M25)</f>
        <is>
          <t/>
        </is>
      </c>
      <c r="E25" s="16" t="n">
        <f aca="false">I24</f>
        <v>57112.53</v>
      </c>
      <c r="F25" s="15" t="n">
        <f aca="false">ROUND(MIN($B$14,IF(SizeCalc="margin",E25*$E$13*$E$12/100000,E25*$I$13/$I$12/10)),2)</f>
        <v>11.42</v>
      </c>
      <c r="G25" s="15" t="n">
        <f aca="false">$B$12*$B$13</f>
        <v>10</v>
      </c>
      <c r="H25" s="15" t="n">
        <f aca="false">IF(Q25="",G25*F25*10,Q25)</f>
        <v>1881.09</v>
      </c>
      <c r="I25" s="18" t="n">
        <f aca="false">E25+H25</f>
        <v>58993.62</v>
      </c>
      <c r="J25" s="18" t="n">
        <f aca="false">J24+(I25-I24)</f>
        <v>8993.61999999999</v>
      </c>
      <c r="K25" s="67" t="n">
        <f aca="false">H25/E25</f>
        <v>0.0329365552532868</v>
      </c>
      <c r="L25" s="67"/>
      <c r="M25" s="64" t="n">
        <v>41803</v>
      </c>
      <c r="N25" s="16" t="n">
        <f aca="false">IF(M25="","",SUMIF('Daily Fills'!A:A,'Growth Plan &amp; Statistics'!M25,'Daily Fills'!G:G))</f>
        <v>1649.96</v>
      </c>
      <c r="O25" s="15" t="n">
        <f aca="false">IF(M25="","",SUMIF('Daily Fills'!A:A,'Growth Plan &amp; Statistics'!M25,'Daily Fills'!D:D)*2)</f>
        <v>94.88</v>
      </c>
      <c r="P25" s="15" t="n">
        <f aca="false">IF(M25="","",SUMIF('Daily Fills'!A:A,'Growth Plan &amp; Statistics'!M25,'Daily Fills'!H:H))</f>
        <v>-231.13</v>
      </c>
      <c r="Q25" s="15" t="n">
        <f aca="false">IF(P25="","",N25-P25)</f>
        <v>1881.09</v>
      </c>
      <c r="R25" s="16" t="n">
        <f aca="false">IF(N25="","",F25)</f>
        <v>11.42</v>
      </c>
      <c r="S25" s="10"/>
    </row>
    <row collapsed="false" customFormat="false" customHeight="false" hidden="false" ht="13.3" outlineLevel="0" r="26">
      <c r="A26" s="16" t="n">
        <v>7</v>
      </c>
      <c r="B26" s="16" t="n">
        <f aca="false">ROUNDUP(A26/5,0)</f>
        <v>2</v>
      </c>
      <c r="C26" s="16" t="n">
        <f aca="false">ROUNDUP(A26/20.83333333,0)</f>
        <v>1</v>
      </c>
      <c r="D26" s="65" t="inlineStr">
        <f aca="false">IF(M26="",IF(C26=C25,D25,EDATE(D25,1)),M26)</f>
        <is>
          <t/>
        </is>
      </c>
      <c r="E26" s="16" t="n">
        <f aca="false">I25</f>
        <v>58993.62</v>
      </c>
      <c r="F26" s="15" t="n">
        <f aca="false">ROUND(MIN($B$14,IF(SizeCalc="margin",E26*$E$13*$E$12/100000,E26*$I$13/$I$12/10)),2)</f>
        <v>11.8</v>
      </c>
      <c r="G26" s="15" t="n">
        <f aca="false">$B$12*$B$13</f>
        <v>10</v>
      </c>
      <c r="H26" s="15" t="n">
        <f aca="false">IF(Q26="",G26*F26*10,Q26)</f>
        <v>1959.34</v>
      </c>
      <c r="I26" s="18" t="n">
        <f aca="false">E26+H26</f>
        <v>60952.96</v>
      </c>
      <c r="J26" s="18" t="n">
        <f aca="false">J25+(I26-I25)</f>
        <v>10952.96</v>
      </c>
      <c r="K26" s="67" t="n">
        <f aca="false">H26/E26</f>
        <v>0.0332127440221502</v>
      </c>
      <c r="L26" s="67"/>
      <c r="M26" s="64" t="n">
        <v>41806</v>
      </c>
      <c r="N26" s="16" t="n">
        <f aca="false">IF(M26="","",SUMIF('Daily Fills'!A:A,'Growth Plan &amp; Statistics'!M26,'Daily Fills'!G:G))</f>
        <v>1610.8</v>
      </c>
      <c r="O26" s="15" t="n">
        <f aca="false">IF(M26="","",SUMIF('Daily Fills'!A:A,'Growth Plan &amp; Statistics'!M26,'Daily Fills'!D:D)*2)</f>
        <v>131.32</v>
      </c>
      <c r="P26" s="15" t="n">
        <f aca="false">IF(M26="","",SUMIF('Daily Fills'!A:A,'Growth Plan &amp; Statistics'!M26,'Daily Fills'!H:H))</f>
        <v>-348.54</v>
      </c>
      <c r="Q26" s="15" t="n">
        <f aca="false">IF(P26="","",N26-P26)</f>
        <v>1959.34</v>
      </c>
      <c r="R26" s="16" t="n">
        <f aca="false">IF(N26="","",F26)</f>
        <v>11.8</v>
      </c>
      <c r="S26" s="10"/>
    </row>
    <row collapsed="false" customFormat="false" customHeight="false" hidden="false" ht="13.3" outlineLevel="0" r="27">
      <c r="A27" s="16" t="n">
        <v>8</v>
      </c>
      <c r="B27" s="16" t="n">
        <f aca="false">ROUNDUP(A27/5,0)</f>
        <v>2</v>
      </c>
      <c r="C27" s="16" t="n">
        <f aca="false">ROUNDUP(A27/20.83333333,0)</f>
        <v>1</v>
      </c>
      <c r="D27" s="65" t="inlineStr">
        <f aca="false">IF(M27="",IF(C27=C26,D26,EDATE(D26,1)),M27)</f>
        <is>
          <t/>
        </is>
      </c>
      <c r="E27" s="16" t="n">
        <f aca="false">I26</f>
        <v>60952.96</v>
      </c>
      <c r="F27" s="15" t="n">
        <f aca="false">ROUND(MIN($B$14,IF(SizeCalc="margin",E27*$E$13*$E$12/100000,E27*$I$13/$I$12/10)),2)</f>
        <v>12.19</v>
      </c>
      <c r="G27" s="15" t="n">
        <f aca="false">$B$12*$B$13</f>
        <v>10</v>
      </c>
      <c r="H27" s="15" t="n">
        <f aca="false">IF(Q27="",G27*F27*10,Q27)</f>
        <v>93.67</v>
      </c>
      <c r="I27" s="18" t="n">
        <f aca="false">E27+H27</f>
        <v>61046.63</v>
      </c>
      <c r="J27" s="18" t="n">
        <f aca="false">J26+(I27-I26)</f>
        <v>11046.63</v>
      </c>
      <c r="K27" s="67" t="n">
        <f aca="false">H27/E27</f>
        <v>0.00153675883829104</v>
      </c>
      <c r="L27" s="67"/>
      <c r="M27" s="64" t="n">
        <v>41807</v>
      </c>
      <c r="N27" s="16" t="n">
        <f aca="false">IF(M27="","",SUMIF('Daily Fills'!A:A,'Growth Plan &amp; Statistics'!M27,'Daily Fills'!G:G))</f>
        <v>-154.63</v>
      </c>
      <c r="O27" s="15" t="n">
        <f aca="false">IF(M27="","",SUMIF('Daily Fills'!A:A,'Growth Plan &amp; Statistics'!M27,'Daily Fills'!D:D)*2)</f>
        <v>95.76</v>
      </c>
      <c r="P27" s="15" t="n">
        <f aca="false">IF(M27="","",SUMIF('Daily Fills'!A:A,'Growth Plan &amp; Statistics'!M27,'Daily Fills'!H:H))</f>
        <v>-248.3</v>
      </c>
      <c r="Q27" s="15" t="n">
        <f aca="false">IF(P27="","",N27-P27)</f>
        <v>93.67</v>
      </c>
      <c r="R27" s="16" t="n">
        <f aca="false">IF(N27="","",F27)</f>
        <v>12.19</v>
      </c>
      <c r="S27" s="10"/>
    </row>
    <row collapsed="false" customFormat="false" customHeight="false" hidden="false" ht="13.3" outlineLevel="0" r="28">
      <c r="A28" s="16" t="n">
        <v>9</v>
      </c>
      <c r="B28" s="16" t="n">
        <f aca="false">ROUNDUP(A28/5,0)</f>
        <v>2</v>
      </c>
      <c r="C28" s="16" t="n">
        <f aca="false">ROUNDUP(A28/20.83333333,0)</f>
        <v>1</v>
      </c>
      <c r="D28" s="65" t="inlineStr">
        <f aca="false">IF(M28="",IF(C28=C27,D27,EDATE(D27,1)),M28)</f>
        <is>
          <t/>
        </is>
      </c>
      <c r="E28" s="16" t="n">
        <f aca="false">I27</f>
        <v>61046.63</v>
      </c>
      <c r="F28" s="15" t="n">
        <f aca="false">ROUND(MIN($B$14,IF(SizeCalc="margin",E28*$E$13*$E$12/100000,E28*$I$13/$I$12/10)),2)</f>
        <v>12.21</v>
      </c>
      <c r="G28" s="15" t="n">
        <f aca="false">$B$12*$B$13</f>
        <v>10</v>
      </c>
      <c r="H28" s="15" t="n">
        <f aca="false">IF(Q28="",G28*F28*10,Q28)</f>
        <v>2551.86</v>
      </c>
      <c r="I28" s="18" t="n">
        <f aca="false">E28+H28</f>
        <v>63598.49</v>
      </c>
      <c r="J28" s="18" t="n">
        <f aca="false">J27+(I28-I27)</f>
        <v>13598.49</v>
      </c>
      <c r="K28" s="67" t="n">
        <f aca="false">H28/E28</f>
        <v>0.0418018160871452</v>
      </c>
      <c r="L28" s="67"/>
      <c r="M28" s="64" t="n">
        <v>41808</v>
      </c>
      <c r="N28" s="16" t="n">
        <f aca="false">IF(M28="","",SUMIF('Daily Fills'!A:A,'Growth Plan &amp; Statistics'!M28,'Daily Fills'!G:G))</f>
        <v>1993.62</v>
      </c>
      <c r="O28" s="15" t="n">
        <f aca="false">IF(M28="","",SUMIF('Daily Fills'!A:A,'Growth Plan &amp; Statistics'!M28,'Daily Fills'!D:D)*2)</f>
        <v>217.02</v>
      </c>
      <c r="P28" s="15" t="n">
        <f aca="false">IF(M28="","",SUMIF('Daily Fills'!A:A,'Growth Plan &amp; Statistics'!M28,'Daily Fills'!H:H))</f>
        <v>-558.24</v>
      </c>
      <c r="Q28" s="15" t="n">
        <f aca="false">IF(P28="","",N28-P28)</f>
        <v>2551.86</v>
      </c>
      <c r="R28" s="16" t="n">
        <f aca="false">IF(N28="","",F28)</f>
        <v>12.21</v>
      </c>
      <c r="S28" s="10"/>
    </row>
    <row collapsed="false" customFormat="false" customHeight="false" hidden="false" ht="13.3" outlineLevel="0" r="29">
      <c r="A29" s="16" t="n">
        <v>10</v>
      </c>
      <c r="B29" s="16" t="n">
        <f aca="false">ROUNDUP(A29/5,0)</f>
        <v>2</v>
      </c>
      <c r="C29" s="16" t="n">
        <f aca="false">ROUNDUP(A29/20.83333333,0)</f>
        <v>1</v>
      </c>
      <c r="D29" s="65" t="inlineStr">
        <f aca="false">IF(M29="",IF(C29=C28,D28,EDATE(D28,1)),M29)</f>
        <is>
          <t/>
        </is>
      </c>
      <c r="E29" s="16" t="n">
        <f aca="false">I28</f>
        <v>63598.49</v>
      </c>
      <c r="F29" s="15" t="n">
        <f aca="false">ROUND(MIN($B$14,IF(SizeCalc="margin",E29*$E$13*$E$12/100000,E29*$I$13/$I$12/10)),2)</f>
        <v>12.72</v>
      </c>
      <c r="G29" s="15" t="n">
        <f aca="false">$B$12*$B$13</f>
        <v>10</v>
      </c>
      <c r="H29" s="15" t="n">
        <f aca="false">IF(Q29="",G29*F29*10,Q29)</f>
        <v>51.1100000000002</v>
      </c>
      <c r="I29" s="18" t="n">
        <f aca="false">E29+H29</f>
        <v>63649.6</v>
      </c>
      <c r="J29" s="18" t="n">
        <f aca="false">J28+(I29-I28)</f>
        <v>13649.6</v>
      </c>
      <c r="K29" s="67" t="n">
        <f aca="false">H29/E29</f>
        <v>0.000803635432224889</v>
      </c>
      <c r="L29" s="67"/>
      <c r="M29" s="64" t="n">
        <v>41809</v>
      </c>
      <c r="N29" s="16" t="n">
        <f aca="false">IF(M29="","",SUMIF('Daily Fills'!A:A,'Growth Plan &amp; Statistics'!M29,'Daily Fills'!G:G))</f>
        <v>-473.02</v>
      </c>
      <c r="O29" s="15" t="n">
        <f aca="false">IF(M29="","",SUMIF('Daily Fills'!A:A,'Growth Plan &amp; Statistics'!M29,'Daily Fills'!D:D)*2)</f>
        <v>195.9</v>
      </c>
      <c r="P29" s="15" t="n">
        <f aca="false">IF(M29="","",SUMIF('Daily Fills'!A:A,'Growth Plan &amp; Statistics'!M29,'Daily Fills'!H:H))</f>
        <v>-524.13</v>
      </c>
      <c r="Q29" s="15" t="n">
        <f aca="false">IF(P29="","",N29-P29)</f>
        <v>51.1100000000002</v>
      </c>
      <c r="R29" s="16" t="n">
        <f aca="false">IF(N29="","",F29)</f>
        <v>12.72</v>
      </c>
      <c r="S29" s="10"/>
    </row>
    <row collapsed="false" customFormat="false" customHeight="false" hidden="false" ht="13.3" outlineLevel="0" r="30">
      <c r="A30" s="16" t="n">
        <v>11</v>
      </c>
      <c r="B30" s="16" t="n">
        <f aca="false">ROUNDUP(A30/5,0)</f>
        <v>3</v>
      </c>
      <c r="C30" s="16" t="n">
        <f aca="false">ROUNDUP(A30/20.83333333,0)</f>
        <v>1</v>
      </c>
      <c r="D30" s="65" t="inlineStr">
        <f aca="false">IF(M30="",IF(C30=C29,D29,EDATE(D29,1)),M30)</f>
        <is>
          <t/>
        </is>
      </c>
      <c r="E30" s="16" t="n">
        <f aca="false">I29</f>
        <v>63649.6</v>
      </c>
      <c r="F30" s="15" t="n">
        <f aca="false">ROUND(MIN($B$14,IF(SizeCalc="margin",E30*$E$13*$E$12/100000,E30*$I$13/$I$12/10)),2)</f>
        <v>12.73</v>
      </c>
      <c r="G30" s="15" t="n">
        <f aca="false">$B$12*$B$13</f>
        <v>10</v>
      </c>
      <c r="H30" s="15" t="n">
        <f aca="false">IF(Q30="",G30*F30*10,Q30)</f>
        <v>-2632.79</v>
      </c>
      <c r="I30" s="18" t="n">
        <f aca="false">E30+H30</f>
        <v>61016.81</v>
      </c>
      <c r="J30" s="18" t="n">
        <f aca="false">J29+(I30-I29)</f>
        <v>11016.81</v>
      </c>
      <c r="K30" s="67" t="n">
        <f aca="false">H30/E30</f>
        <v>-0.0413638106131068</v>
      </c>
      <c r="L30" s="67"/>
      <c r="M30" s="64" t="n">
        <v>41810</v>
      </c>
      <c r="N30" s="16" t="n">
        <f aca="false">IF(M30="","",SUMIF('Daily Fills'!A:A,'Growth Plan &amp; Statistics'!M30,'Daily Fills'!G:G))</f>
        <v>-2878</v>
      </c>
      <c r="O30" s="15" t="n">
        <f aca="false">IF(M30="","",SUMIF('Daily Fills'!A:A,'Growth Plan &amp; Statistics'!M30,'Daily Fills'!D:D)*2)</f>
        <v>94.22</v>
      </c>
      <c r="P30" s="15" t="n">
        <f aca="false">IF(M30="","",SUMIF('Daily Fills'!A:A,'Growth Plan &amp; Statistics'!M30,'Daily Fills'!H:H))</f>
        <v>-245.21</v>
      </c>
      <c r="Q30" s="15" t="n">
        <f aca="false">IF(P30="","",N30-P30)</f>
        <v>-2632.79</v>
      </c>
      <c r="R30" s="16" t="n">
        <f aca="false">IF(N30="","",F30)</f>
        <v>12.73</v>
      </c>
      <c r="S30" s="10"/>
    </row>
    <row collapsed="false" customFormat="false" customHeight="false" hidden="false" ht="13.3" outlineLevel="0" r="31">
      <c r="A31" s="16" t="n">
        <v>12</v>
      </c>
      <c r="B31" s="16" t="n">
        <f aca="false">ROUNDUP(A31/5,0)</f>
        <v>3</v>
      </c>
      <c r="C31" s="16" t="n">
        <f aca="false">ROUNDUP(A31/20.83333333,0)</f>
        <v>1</v>
      </c>
      <c r="D31" s="65" t="inlineStr">
        <f aca="false">IF(M31="",IF(C31=C30,D30,EDATE(D30,1)),M31)</f>
        <is>
          <t/>
        </is>
      </c>
      <c r="E31" s="16" t="n">
        <f aca="false">I30</f>
        <v>61016.81</v>
      </c>
      <c r="F31" s="15" t="n">
        <f aca="false">ROUND(MIN($B$14,IF(SizeCalc="margin",E31*$E$13*$E$12/100000,E31*$I$13/$I$12/10)),2)</f>
        <v>12.2</v>
      </c>
      <c r="G31" s="15" t="n">
        <f aca="false">$B$12*$B$13</f>
        <v>10</v>
      </c>
      <c r="H31" s="15" t="n">
        <f aca="false">IF(Q31="",G31*F31*10,Q31)</f>
        <v>1220</v>
      </c>
      <c r="I31" s="18" t="n">
        <f aca="false">E31+H31</f>
        <v>62236.81</v>
      </c>
      <c r="J31" s="18" t="n">
        <f aca="false">J30+(I31-I30)</f>
        <v>12236.81</v>
      </c>
      <c r="K31" s="67" t="n">
        <f aca="false">H31/E31</f>
        <v>0.0199944900429898</v>
      </c>
      <c r="L31" s="67"/>
      <c r="M31" s="64"/>
      <c r="N31" s="16" t="str">
        <f aca="false">IF(M31="","",SUMIF('Daily Fills'!A:A,'Growth Plan &amp; Statistics'!M31,'Daily Fills'!G:G))</f>
        <v/>
      </c>
      <c r="O31" s="15" t="str">
        <f aca="false">IF(M31="","",SUMIF('Daily Fills'!A:A,'Growth Plan &amp; Statistics'!M31,'Daily Fills'!D:D)*2)</f>
        <v/>
      </c>
      <c r="P31" s="15" t="str">
        <f aca="false">IF(M31="","",SUMIF('Daily Fills'!A:A,'Growth Plan &amp; Statistics'!M31,'Daily Fills'!H:H))</f>
        <v/>
      </c>
      <c r="Q31" s="15" t="str">
        <f aca="false">IF(P31="","",N31-P31)</f>
        <v/>
      </c>
      <c r="R31" s="16" t="str">
        <f aca="false">IF(N31="","",F31)</f>
        <v/>
      </c>
      <c r="S31" s="10"/>
    </row>
    <row collapsed="false" customFormat="false" customHeight="false" hidden="false" ht="13.3" outlineLevel="0" r="32">
      <c r="A32" s="16" t="n">
        <v>13</v>
      </c>
      <c r="B32" s="16" t="n">
        <f aca="false">ROUNDUP(A32/5,0)</f>
        <v>3</v>
      </c>
      <c r="C32" s="16" t="n">
        <f aca="false">ROUNDUP(A32/20.83333333,0)</f>
        <v>1</v>
      </c>
      <c r="D32" s="65" t="inlineStr">
        <f aca="false">IF(M32="",IF(C32=C31,D31,EDATE(D31,1)),M32)</f>
        <is>
          <t/>
        </is>
      </c>
      <c r="E32" s="16" t="n">
        <f aca="false">I31</f>
        <v>62236.81</v>
      </c>
      <c r="F32" s="15" t="n">
        <f aca="false">ROUND(MIN($B$14,IF(SizeCalc="margin",E32*$E$13*$E$12/100000,E32*$I$13/$I$12/10)),2)</f>
        <v>12.45</v>
      </c>
      <c r="G32" s="15" t="n">
        <f aca="false">$B$12*$B$13</f>
        <v>10</v>
      </c>
      <c r="H32" s="15" t="n">
        <f aca="false">IF(Q32="",G32*F32*10,Q32)</f>
        <v>1245</v>
      </c>
      <c r="I32" s="18" t="n">
        <f aca="false">E32+H32</f>
        <v>63481.81</v>
      </c>
      <c r="J32" s="18" t="n">
        <f aca="false">J31+(I32-I31)</f>
        <v>13481.81</v>
      </c>
      <c r="K32" s="67" t="n">
        <f aca="false">H32/E32</f>
        <v>0.020004238649121</v>
      </c>
      <c r="L32" s="67"/>
      <c r="M32" s="64"/>
      <c r="N32" s="16" t="str">
        <f aca="false">IF(M32="","",SUMIF('Daily Fills'!A:A,'Growth Plan &amp; Statistics'!M32,'Daily Fills'!G:G))</f>
        <v/>
      </c>
      <c r="O32" s="15" t="str">
        <f aca="false">IF(M32="","",SUMIF('Daily Fills'!A:A,'Growth Plan &amp; Statistics'!M32,'Daily Fills'!D:D)*2)</f>
        <v/>
      </c>
      <c r="P32" s="15" t="str">
        <f aca="false">IF(M32="","",SUMIF('Daily Fills'!A:A,'Growth Plan &amp; Statistics'!M32,'Daily Fills'!H:H))</f>
        <v/>
      </c>
      <c r="Q32" s="15" t="str">
        <f aca="false">IF(P32="","",N32-P32)</f>
        <v/>
      </c>
      <c r="R32" s="16" t="str">
        <f aca="false">IF(N32="","",F32)</f>
        <v/>
      </c>
      <c r="S32" s="10"/>
    </row>
    <row collapsed="false" customFormat="false" customHeight="false" hidden="false" ht="13.3" outlineLevel="0" r="33">
      <c r="A33" s="16" t="n">
        <v>14</v>
      </c>
      <c r="B33" s="16" t="n">
        <f aca="false">ROUNDUP(A33/5,0)</f>
        <v>3</v>
      </c>
      <c r="C33" s="16" t="n">
        <f aca="false">ROUNDUP(A33/20.83333333,0)</f>
        <v>1</v>
      </c>
      <c r="D33" s="65" t="inlineStr">
        <f aca="false">IF(M33="",IF(C33=C32,D32,EDATE(D32,1)),M33)</f>
        <is>
          <t/>
        </is>
      </c>
      <c r="E33" s="16" t="n">
        <f aca="false">I32</f>
        <v>63481.81</v>
      </c>
      <c r="F33" s="15" t="n">
        <f aca="false">ROUND(MIN($B$14,IF(SizeCalc="margin",E33*$E$13*$E$12/100000,E33*$I$13/$I$12/10)),2)</f>
        <v>12.7</v>
      </c>
      <c r="G33" s="15" t="n">
        <f aca="false">$B$12*$B$13</f>
        <v>10</v>
      </c>
      <c r="H33" s="15" t="n">
        <f aca="false">IF(Q33="",G33*F33*10,Q33)</f>
        <v>1270</v>
      </c>
      <c r="I33" s="18" t="n">
        <f aca="false">E33+H33</f>
        <v>64751.81</v>
      </c>
      <c r="J33" s="18" t="n">
        <f aca="false">J32+(I33-I32)</f>
        <v>14751.81</v>
      </c>
      <c r="K33" s="67" t="n">
        <f aca="false">H33/E33</f>
        <v>0.0200057307754773</v>
      </c>
      <c r="L33" s="67"/>
      <c r="M33" s="64"/>
      <c r="N33" s="16" t="str">
        <f aca="false">IF(M33="","",SUMIF('Daily Fills'!A:A,'Growth Plan &amp; Statistics'!M33,'Daily Fills'!G:G))</f>
        <v/>
      </c>
      <c r="O33" s="15" t="str">
        <f aca="false">IF(M33="","",SUMIF('Daily Fills'!A:A,'Growth Plan &amp; Statistics'!M33,'Daily Fills'!D:D)*2)</f>
        <v/>
      </c>
      <c r="P33" s="15" t="str">
        <f aca="false">IF(M33="","",SUMIF('Daily Fills'!A:A,'Growth Plan &amp; Statistics'!M33,'Daily Fills'!H:H))</f>
        <v/>
      </c>
      <c r="Q33" s="15" t="str">
        <f aca="false">IF(P33="","",N33-P33)</f>
        <v/>
      </c>
      <c r="R33" s="16" t="str">
        <f aca="false">IF(N33="","",F33)</f>
        <v/>
      </c>
      <c r="S33" s="10"/>
    </row>
    <row collapsed="false" customFormat="false" customHeight="false" hidden="false" ht="13.3" outlineLevel="0" r="34">
      <c r="A34" s="16" t="n">
        <v>15</v>
      </c>
      <c r="B34" s="16" t="n">
        <f aca="false">ROUNDUP(A34/5,0)</f>
        <v>3</v>
      </c>
      <c r="C34" s="16" t="n">
        <f aca="false">ROUNDUP(A34/20.83333333,0)</f>
        <v>1</v>
      </c>
      <c r="D34" s="65" t="inlineStr">
        <f aca="false">IF(M34="",IF(C34=C33,D33,EDATE(D33,1)),M34)</f>
        <is>
          <t/>
        </is>
      </c>
      <c r="E34" s="16" t="n">
        <f aca="false">I33</f>
        <v>64751.81</v>
      </c>
      <c r="F34" s="15" t="n">
        <f aca="false">ROUND(MIN($B$14,IF(SizeCalc="margin",E34*$E$13*$E$12/100000,E34*$I$13/$I$12/10)),2)</f>
        <v>12.95</v>
      </c>
      <c r="G34" s="15" t="n">
        <f aca="false">$B$12*$B$13</f>
        <v>10</v>
      </c>
      <c r="H34" s="15" t="n">
        <f aca="false">IF(Q34="",G34*F34*10,Q34)</f>
        <v>1295</v>
      </c>
      <c r="I34" s="18" t="n">
        <f aca="false">E34+H34</f>
        <v>66046.81</v>
      </c>
      <c r="J34" s="18" t="n">
        <f aca="false">J33+(I34-I33)</f>
        <v>16046.81</v>
      </c>
      <c r="K34" s="67" t="n">
        <f aca="false">H34/E34</f>
        <v>0.0199994409422686</v>
      </c>
      <c r="L34" s="67"/>
      <c r="M34" s="64"/>
      <c r="N34" s="16" t="str">
        <f aca="false">IF(M34="","",SUMIF('Daily Fills'!A:A,'Growth Plan &amp; Statistics'!M34,'Daily Fills'!G:G))</f>
        <v/>
      </c>
      <c r="O34" s="15" t="str">
        <f aca="false">IF(M34="","",SUMIF('Daily Fills'!A:A,'Growth Plan &amp; Statistics'!M34,'Daily Fills'!D:D)*2)</f>
        <v/>
      </c>
      <c r="P34" s="15" t="str">
        <f aca="false">IF(M34="","",SUMIF('Daily Fills'!A:A,'Growth Plan &amp; Statistics'!M34,'Daily Fills'!H:H))</f>
        <v/>
      </c>
      <c r="Q34" s="15" t="str">
        <f aca="false">IF(P34="","",N34-P34)</f>
        <v/>
      </c>
      <c r="R34" s="16" t="str">
        <f aca="false">IF(N34="","",F34)</f>
        <v/>
      </c>
      <c r="S34" s="10"/>
    </row>
    <row collapsed="false" customFormat="false" customHeight="false" hidden="false" ht="13.3" outlineLevel="0" r="35">
      <c r="A35" s="16" t="n">
        <v>16</v>
      </c>
      <c r="B35" s="16" t="n">
        <f aca="false">ROUNDUP(A35/5,0)</f>
        <v>4</v>
      </c>
      <c r="C35" s="16" t="n">
        <f aca="false">ROUNDUP(A35/20.83333333,0)</f>
        <v>1</v>
      </c>
      <c r="D35" s="65" t="inlineStr">
        <f aca="false">IF(M35="",IF(C35=C34,D34,EDATE(D34,1)),M35)</f>
        <is>
          <t/>
        </is>
      </c>
      <c r="E35" s="16" t="n">
        <f aca="false">I34</f>
        <v>66046.81</v>
      </c>
      <c r="F35" s="15" t="n">
        <f aca="false">ROUND(MIN($B$14,IF(SizeCalc="margin",E35*$E$13*$E$12/100000,E35*$I$13/$I$12/10)),2)</f>
        <v>13.21</v>
      </c>
      <c r="G35" s="15" t="n">
        <f aca="false">$B$12*$B$13</f>
        <v>10</v>
      </c>
      <c r="H35" s="15" t="n">
        <f aca="false">IF(Q35="",G35*F35*10,Q35)</f>
        <v>1321</v>
      </c>
      <c r="I35" s="18" t="n">
        <f aca="false">E35+H35</f>
        <v>67367.81</v>
      </c>
      <c r="J35" s="18" t="n">
        <f aca="false">J34+(I35-I34)</f>
        <v>17367.81</v>
      </c>
      <c r="K35" s="67" t="n">
        <f aca="false">H35/E35</f>
        <v>0.0200009659815516</v>
      </c>
      <c r="L35" s="67"/>
      <c r="M35" s="64"/>
      <c r="N35" s="16" t="str">
        <f aca="false">IF(M35="","",SUMIF('Daily Fills'!A:A,'Growth Plan &amp; Statistics'!M35,'Daily Fills'!G:G))</f>
        <v/>
      </c>
      <c r="O35" s="15" t="str">
        <f aca="false">IF(M35="","",SUMIF('Daily Fills'!A:A,'Growth Plan &amp; Statistics'!M35,'Daily Fills'!D:D)*2)</f>
        <v/>
      </c>
      <c r="P35" s="15" t="str">
        <f aca="false">IF(M35="","",SUMIF('Daily Fills'!A:A,'Growth Plan &amp; Statistics'!M35,'Daily Fills'!H:H))</f>
        <v/>
      </c>
      <c r="Q35" s="15" t="str">
        <f aca="false">IF(P35="","",N35-P35)</f>
        <v/>
      </c>
      <c r="R35" s="16" t="str">
        <f aca="false">IF(N35="","",F35)</f>
        <v/>
      </c>
      <c r="S35" s="10"/>
    </row>
    <row collapsed="false" customFormat="false" customHeight="false" hidden="false" ht="13.3" outlineLevel="0" r="36">
      <c r="A36" s="16" t="n">
        <v>17</v>
      </c>
      <c r="B36" s="16" t="n">
        <f aca="false">ROUNDUP(A36/5,0)</f>
        <v>4</v>
      </c>
      <c r="C36" s="16" t="n">
        <f aca="false">ROUNDUP(A36/20.83333333,0)</f>
        <v>1</v>
      </c>
      <c r="D36" s="65" t="inlineStr">
        <f aca="false">IF(M36="",IF(C36=C35,D35,EDATE(D35,1)),M36)</f>
        <is>
          <t/>
        </is>
      </c>
      <c r="E36" s="16" t="n">
        <f aca="false">I35</f>
        <v>67367.81</v>
      </c>
      <c r="F36" s="15" t="n">
        <f aca="false">ROUND(MIN($B$14,IF(SizeCalc="margin",E36*$E$13*$E$12/100000,E36*$I$13/$I$12/10)),2)</f>
        <v>13.47</v>
      </c>
      <c r="G36" s="15" t="n">
        <f aca="false">$B$12*$B$13</f>
        <v>10</v>
      </c>
      <c r="H36" s="15" t="n">
        <f aca="false">IF(Q36="",G36*F36*10,Q36)</f>
        <v>1347</v>
      </c>
      <c r="I36" s="18" t="n">
        <f aca="false">E36+H36</f>
        <v>68714.81</v>
      </c>
      <c r="J36" s="18" t="n">
        <f aca="false">J35+(I36-I35)</f>
        <v>18714.81</v>
      </c>
      <c r="K36" s="67" t="n">
        <f aca="false">H36/E36</f>
        <v>0.0199947126082917</v>
      </c>
      <c r="L36" s="67"/>
      <c r="M36" s="64"/>
      <c r="N36" s="16" t="str">
        <f aca="false">IF(M36="","",SUMIF('Daily Fills'!A:A,'Growth Plan &amp; Statistics'!M36,'Daily Fills'!G:G))</f>
        <v/>
      </c>
      <c r="O36" s="15" t="str">
        <f aca="false">IF(M36="","",SUMIF('Daily Fills'!A:A,'Growth Plan &amp; Statistics'!M36,'Daily Fills'!D:D)*2)</f>
        <v/>
      </c>
      <c r="P36" s="15" t="str">
        <f aca="false">IF(M36="","",SUMIF('Daily Fills'!A:A,'Growth Plan &amp; Statistics'!M36,'Daily Fills'!H:H))</f>
        <v/>
      </c>
      <c r="Q36" s="15" t="str">
        <f aca="false">IF(P36="","",N36-P36)</f>
        <v/>
      </c>
      <c r="R36" s="16" t="str">
        <f aca="false">IF(N36="","",F36)</f>
        <v/>
      </c>
      <c r="S36" s="10"/>
    </row>
    <row collapsed="false" customFormat="false" customHeight="false" hidden="false" ht="13.3" outlineLevel="0" r="37">
      <c r="A37" s="16" t="n">
        <v>18</v>
      </c>
      <c r="B37" s="16" t="n">
        <f aca="false">ROUNDUP(A37/5,0)</f>
        <v>4</v>
      </c>
      <c r="C37" s="16" t="n">
        <f aca="false">ROUNDUP(A37/20.83333333,0)</f>
        <v>1</v>
      </c>
      <c r="D37" s="65" t="inlineStr">
        <f aca="false">IF(M37="",IF(C37=C36,D36,EDATE(D36,1)),M37)</f>
        <is>
          <t/>
        </is>
      </c>
      <c r="E37" s="16" t="n">
        <f aca="false">I36</f>
        <v>68714.81</v>
      </c>
      <c r="F37" s="15" t="n">
        <f aca="false">ROUND(MIN($B$14,IF(SizeCalc="margin",E37*$E$13*$E$12/100000,E37*$I$13/$I$12/10)),2)</f>
        <v>13.74</v>
      </c>
      <c r="G37" s="15" t="n">
        <f aca="false">$B$12*$B$13</f>
        <v>10</v>
      </c>
      <c r="H37" s="15" t="n">
        <f aca="false">IF(Q37="",G37*F37*10,Q37)</f>
        <v>1374</v>
      </c>
      <c r="I37" s="18" t="n">
        <f aca="false">E37+H37</f>
        <v>70088.81</v>
      </c>
      <c r="J37" s="18" t="n">
        <f aca="false">J36+(I37-I36)</f>
        <v>20088.81</v>
      </c>
      <c r="K37" s="67" t="n">
        <f aca="false">H37/E37</f>
        <v>0.0199956894299788</v>
      </c>
      <c r="L37" s="67"/>
      <c r="M37" s="64"/>
      <c r="N37" s="16" t="str">
        <f aca="false">IF(M37="","",SUMIF('Daily Fills'!A:A,'Growth Plan &amp; Statistics'!M37,'Daily Fills'!G:G))</f>
        <v/>
      </c>
      <c r="O37" s="15" t="str">
        <f aca="false">IF(M37="","",SUMIF('Daily Fills'!A:A,'Growth Plan &amp; Statistics'!M37,'Daily Fills'!D:D)*2)</f>
        <v/>
      </c>
      <c r="P37" s="15" t="str">
        <f aca="false">IF(M37="","",SUMIF('Daily Fills'!A:A,'Growth Plan &amp; Statistics'!M37,'Daily Fills'!H:H))</f>
        <v/>
      </c>
      <c r="Q37" s="15" t="str">
        <f aca="false">IF(P37="","",N37-P37)</f>
        <v/>
      </c>
      <c r="R37" s="16" t="str">
        <f aca="false">IF(N37="","",F37)</f>
        <v/>
      </c>
      <c r="S37" s="10"/>
    </row>
    <row collapsed="false" customFormat="false" customHeight="false" hidden="false" ht="13.3" outlineLevel="0" r="38">
      <c r="A38" s="16" t="n">
        <v>19</v>
      </c>
      <c r="B38" s="16" t="n">
        <f aca="false">ROUNDUP(A38/5,0)</f>
        <v>4</v>
      </c>
      <c r="C38" s="16" t="n">
        <f aca="false">ROUNDUP(A38/20.83333333,0)</f>
        <v>1</v>
      </c>
      <c r="D38" s="65" t="inlineStr">
        <f aca="false">IF(M38="",IF(C38=C37,D37,EDATE(D37,1)),M38)</f>
        <is>
          <t/>
        </is>
      </c>
      <c r="E38" s="16" t="n">
        <f aca="false">I37</f>
        <v>70088.81</v>
      </c>
      <c r="F38" s="15" t="n">
        <f aca="false">ROUND(MIN($B$14,IF(SizeCalc="margin",E38*$E$13*$E$12/100000,E38*$I$13/$I$12/10)),2)</f>
        <v>14.02</v>
      </c>
      <c r="G38" s="15" t="n">
        <f aca="false">$B$12*$B$13</f>
        <v>10</v>
      </c>
      <c r="H38" s="15" t="n">
        <f aca="false">IF(Q38="",G38*F38*10,Q38)</f>
        <v>1402</v>
      </c>
      <c r="I38" s="18" t="n">
        <f aca="false">E38+H38</f>
        <v>71490.81</v>
      </c>
      <c r="J38" s="18" t="n">
        <f aca="false">J37+(I38-I37)</f>
        <v>21490.81</v>
      </c>
      <c r="K38" s="67" t="n">
        <f aca="false">H38/E38</f>
        <v>0.020003193091736</v>
      </c>
      <c r="L38" s="67"/>
      <c r="M38" s="64"/>
      <c r="N38" s="16" t="str">
        <f aca="false">IF(M38="","",SUMIF('Daily Fills'!A:A,'Growth Plan &amp; Statistics'!M38,'Daily Fills'!G:G))</f>
        <v/>
      </c>
      <c r="O38" s="15" t="str">
        <f aca="false">IF(M38="","",SUMIF('Daily Fills'!A:A,'Growth Plan &amp; Statistics'!M38,'Daily Fills'!D:D)*2)</f>
        <v/>
      </c>
      <c r="P38" s="15" t="str">
        <f aca="false">IF(M38="","",SUMIF('Daily Fills'!A:A,'Growth Plan &amp; Statistics'!M38,'Daily Fills'!H:H))</f>
        <v/>
      </c>
      <c r="Q38" s="15" t="str">
        <f aca="false">IF(P38="","",N38-P38)</f>
        <v/>
      </c>
      <c r="R38" s="16" t="str">
        <f aca="false">IF(N38="","",F38)</f>
        <v/>
      </c>
      <c r="S38" s="10"/>
    </row>
    <row collapsed="false" customFormat="false" customHeight="false" hidden="false" ht="13.3" outlineLevel="0" r="39">
      <c r="A39" s="16" t="n">
        <v>20</v>
      </c>
      <c r="B39" s="16" t="n">
        <f aca="false">ROUNDUP(A39/5,0)</f>
        <v>4</v>
      </c>
      <c r="C39" s="16" t="n">
        <f aca="false">ROUNDUP(A39/20.83333333,0)</f>
        <v>1</v>
      </c>
      <c r="D39" s="65" t="inlineStr">
        <f aca="false">IF(M39="",IF(C39=C38,D38,EDATE(D38,1)),M39)</f>
        <is>
          <t/>
        </is>
      </c>
      <c r="E39" s="16" t="n">
        <f aca="false">I38</f>
        <v>71490.81</v>
      </c>
      <c r="F39" s="15" t="n">
        <f aca="false">ROUND(MIN($B$14,IF(SizeCalc="margin",E39*$E$13*$E$12/100000,E39*$I$13/$I$12/10)),2)</f>
        <v>14.3</v>
      </c>
      <c r="G39" s="15" t="n">
        <f aca="false">$B$12*$B$13</f>
        <v>10</v>
      </c>
      <c r="H39" s="15" t="n">
        <f aca="false">IF(Q39="",G39*F39*10,Q39)</f>
        <v>1430</v>
      </c>
      <c r="I39" s="18" t="n">
        <f aca="false">E39+H39</f>
        <v>72920.81</v>
      </c>
      <c r="J39" s="18" t="n">
        <f aca="false">J38+(I39-I38)</f>
        <v>22920.81</v>
      </c>
      <c r="K39" s="67" t="n">
        <f aca="false">H39/E39</f>
        <v>0.0200025709598199</v>
      </c>
      <c r="L39" s="67"/>
      <c r="M39" s="64"/>
      <c r="N39" s="16" t="str">
        <f aca="false">IF(M39="","",SUMIF('Daily Fills'!A:A,'Growth Plan &amp; Statistics'!M39,'Daily Fills'!G:G))</f>
        <v/>
      </c>
      <c r="O39" s="15" t="str">
        <f aca="false">IF(M39="","",SUMIF('Daily Fills'!A:A,'Growth Plan &amp; Statistics'!M39,'Daily Fills'!D:D)*2)</f>
        <v/>
      </c>
      <c r="P39" s="15" t="str">
        <f aca="false">IF(M39="","",SUMIF('Daily Fills'!A:A,'Growth Plan &amp; Statistics'!M39,'Daily Fills'!H:H))</f>
        <v/>
      </c>
      <c r="Q39" s="15" t="str">
        <f aca="false">IF(P39="","",N39-P39)</f>
        <v/>
      </c>
      <c r="R39" s="16" t="str">
        <f aca="false">IF(N39="","",F39)</f>
        <v/>
      </c>
      <c r="S39" s="10"/>
    </row>
    <row collapsed="false" customFormat="false" customHeight="false" hidden="false" ht="13.3" outlineLevel="0" r="40">
      <c r="A40" s="16" t="n">
        <v>21</v>
      </c>
      <c r="B40" s="16" t="n">
        <f aca="false">ROUNDUP(A40/5,0)</f>
        <v>5</v>
      </c>
      <c r="C40" s="16" t="n">
        <f aca="false">ROUNDUP(A40/20.83333333,0)</f>
        <v>2</v>
      </c>
      <c r="D40" s="65" t="n">
        <f aca="false">IF(M40="",IF(C40=C39,D39,EDATE(D39,1)),M40)</f>
        <v>41840</v>
      </c>
      <c r="E40" s="16" t="n">
        <f aca="false">I39</f>
        <v>72920.81</v>
      </c>
      <c r="F40" s="15" t="n">
        <f aca="false">ROUND(MIN($B$14,IF(SizeCalc="margin",E40*$E$13*$E$12/100000,E40*$I$13/$I$12/10)),2)</f>
        <v>14.58</v>
      </c>
      <c r="G40" s="15" t="n">
        <f aca="false">$B$12*$B$13</f>
        <v>10</v>
      </c>
      <c r="H40" s="15" t="n">
        <f aca="false">IF(Q40="",G40*F40*10,Q40)</f>
        <v>1458</v>
      </c>
      <c r="I40" s="18" t="n">
        <f aca="false">E40+H40</f>
        <v>74378.81</v>
      </c>
      <c r="J40" s="18" t="n">
        <f aca="false">J39+(I40-I39)</f>
        <v>24378.81</v>
      </c>
      <c r="K40" s="67" t="n">
        <f aca="false">H40/E40</f>
        <v>0.0199942924386057</v>
      </c>
      <c r="L40" s="67"/>
      <c r="M40" s="64"/>
      <c r="N40" s="16" t="str">
        <f aca="false">IF(M40="","",SUMIF('Daily Fills'!A:A,'Growth Plan &amp; Statistics'!M40,'Daily Fills'!G:G))</f>
        <v/>
      </c>
      <c r="O40" s="15" t="str">
        <f aca="false">IF(M40="","",SUMIF('Daily Fills'!A:A,'Growth Plan &amp; Statistics'!M40,'Daily Fills'!D:D)*2)</f>
        <v/>
      </c>
      <c r="P40" s="15" t="str">
        <f aca="false">IF(M40="","",SUMIF('Daily Fills'!A:A,'Growth Plan &amp; Statistics'!M40,'Daily Fills'!H:H))</f>
        <v/>
      </c>
      <c r="Q40" s="15" t="str">
        <f aca="false">IF(P40="","",N40-P40)</f>
        <v/>
      </c>
      <c r="R40" s="16" t="str">
        <f aca="false">IF(N40="","",F40)</f>
        <v/>
      </c>
      <c r="S40" s="10"/>
    </row>
    <row collapsed="false" customFormat="false" customHeight="false" hidden="false" ht="13.3" outlineLevel="0" r="41">
      <c r="A41" s="16" t="n">
        <v>22</v>
      </c>
      <c r="B41" s="16" t="n">
        <f aca="false">ROUNDUP(A41/5,0)</f>
        <v>5</v>
      </c>
      <c r="C41" s="16" t="n">
        <f aca="false">ROUNDUP(A41/20.83333333,0)</f>
        <v>2</v>
      </c>
      <c r="D41" s="65" t="inlineStr">
        <f aca="false">IF(M41="",IF(C41=C40,D40,EDATE(D40,1)),M41)</f>
        <is>
          <t/>
        </is>
      </c>
      <c r="E41" s="16" t="n">
        <f aca="false">I40</f>
        <v>74378.81</v>
      </c>
      <c r="F41" s="15" t="n">
        <f aca="false">ROUND(MIN($B$14,IF(SizeCalc="margin",E41*$E$13*$E$12/100000,E41*$I$13/$I$12/10)),2)</f>
        <v>14.88</v>
      </c>
      <c r="G41" s="15" t="n">
        <f aca="false">$B$12*$B$13</f>
        <v>10</v>
      </c>
      <c r="H41" s="15" t="n">
        <f aca="false">IF(Q41="",G41*F41*10,Q41)</f>
        <v>1488</v>
      </c>
      <c r="I41" s="18" t="n">
        <f aca="false">E41+H41</f>
        <v>75866.81</v>
      </c>
      <c r="J41" s="18" t="n">
        <f aca="false">J40+(I41-I40)</f>
        <v>25866.81</v>
      </c>
      <c r="K41" s="67" t="n">
        <f aca="false">H41/E41</f>
        <v>0.0200056978593769</v>
      </c>
      <c r="L41" s="67"/>
      <c r="M41" s="64"/>
      <c r="N41" s="16" t="str">
        <f aca="false">IF(M41="","",SUMIF('Daily Fills'!A:A,'Growth Plan &amp; Statistics'!M41,'Daily Fills'!G:G))</f>
        <v/>
      </c>
      <c r="O41" s="15" t="str">
        <f aca="false">IF(M41="","",SUMIF('Daily Fills'!A:A,'Growth Plan &amp; Statistics'!M41,'Daily Fills'!D:D)*2)</f>
        <v/>
      </c>
      <c r="P41" s="15" t="str">
        <f aca="false">IF(M41="","",SUMIF('Daily Fills'!A:A,'Growth Plan &amp; Statistics'!M41,'Daily Fills'!H:H))</f>
        <v/>
      </c>
      <c r="Q41" s="15" t="str">
        <f aca="false">IF(P41="","",N41-P41)</f>
        <v/>
      </c>
      <c r="R41" s="16" t="str">
        <f aca="false">IF(N41="","",F41)</f>
        <v/>
      </c>
      <c r="S41" s="10"/>
    </row>
    <row collapsed="false" customFormat="false" customHeight="false" hidden="false" ht="13.3" outlineLevel="0" r="42">
      <c r="A42" s="16" t="n">
        <v>23</v>
      </c>
      <c r="B42" s="16" t="n">
        <f aca="false">ROUNDUP(A42/5,0)</f>
        <v>5</v>
      </c>
      <c r="C42" s="16" t="n">
        <f aca="false">ROUNDUP(A42/20.83333333,0)</f>
        <v>2</v>
      </c>
      <c r="D42" s="65" t="inlineStr">
        <f aca="false">IF(M42="",IF(C42=C41,D41,EDATE(D41,1)),M42)</f>
        <is>
          <t/>
        </is>
      </c>
      <c r="E42" s="16" t="n">
        <f aca="false">I41</f>
        <v>75866.81</v>
      </c>
      <c r="F42" s="15" t="n">
        <f aca="false">ROUND(MIN($B$14,IF(SizeCalc="margin",E42*$E$13*$E$12/100000,E42*$I$13/$I$12/10)),2)</f>
        <v>15.17</v>
      </c>
      <c r="G42" s="15" t="n">
        <f aca="false">$B$12*$B$13</f>
        <v>10</v>
      </c>
      <c r="H42" s="15" t="n">
        <f aca="false">IF(Q42="",G42*F42*10,Q42)</f>
        <v>1517</v>
      </c>
      <c r="I42" s="18" t="n">
        <f aca="false">E42+H42</f>
        <v>77383.81</v>
      </c>
      <c r="J42" s="18" t="n">
        <f aca="false">J41+(I42-I41)</f>
        <v>27383.81</v>
      </c>
      <c r="K42" s="67" t="n">
        <f aca="false">H42/E42</f>
        <v>0.0199955685496728</v>
      </c>
      <c r="L42" s="67"/>
      <c r="M42" s="64"/>
      <c r="N42" s="16" t="str">
        <f aca="false">IF(M42="","",SUMIF('Daily Fills'!A:A,'Growth Plan &amp; Statistics'!M42,'Daily Fills'!G:G))</f>
        <v/>
      </c>
      <c r="O42" s="15" t="str">
        <f aca="false">IF(M42="","",SUMIF('Daily Fills'!A:A,'Growth Plan &amp; Statistics'!M42,'Daily Fills'!D:D)*2)</f>
        <v/>
      </c>
      <c r="P42" s="15" t="str">
        <f aca="false">IF(M42="","",SUMIF('Daily Fills'!A:A,'Growth Plan &amp; Statistics'!M42,'Daily Fills'!H:H))</f>
        <v/>
      </c>
      <c r="Q42" s="15" t="str">
        <f aca="false">IF(P42="","",N42-P42)</f>
        <v/>
      </c>
      <c r="R42" s="16" t="str">
        <f aca="false">IF(N42="","",F42)</f>
        <v/>
      </c>
      <c r="S42" s="10"/>
    </row>
    <row collapsed="false" customFormat="false" customHeight="false" hidden="false" ht="13.3" outlineLevel="0" r="43">
      <c r="A43" s="16" t="n">
        <v>24</v>
      </c>
      <c r="B43" s="16" t="n">
        <f aca="false">ROUNDUP(A43/5,0)</f>
        <v>5</v>
      </c>
      <c r="C43" s="16" t="n">
        <f aca="false">ROUNDUP(A43/20.83333333,0)</f>
        <v>2</v>
      </c>
      <c r="D43" s="65" t="inlineStr">
        <f aca="false">IF(M43="",IF(C43=C42,D42,EDATE(D42,1)),M43)</f>
        <is>
          <t/>
        </is>
      </c>
      <c r="E43" s="16" t="n">
        <f aca="false">I42</f>
        <v>77383.81</v>
      </c>
      <c r="F43" s="15" t="n">
        <f aca="false">ROUND(MIN($B$14,IF(SizeCalc="margin",E43*$E$13*$E$12/100000,E43*$I$13/$I$12/10)),2)</f>
        <v>15.48</v>
      </c>
      <c r="G43" s="15" t="n">
        <f aca="false">$B$12*$B$13</f>
        <v>10</v>
      </c>
      <c r="H43" s="15" t="n">
        <f aca="false">IF(Q43="",G43*F43*10,Q43)</f>
        <v>1548</v>
      </c>
      <c r="I43" s="18" t="n">
        <f aca="false">E43+H43</f>
        <v>78931.81</v>
      </c>
      <c r="J43" s="18" t="n">
        <f aca="false">J42+(I43-I42)</f>
        <v>28931.81</v>
      </c>
      <c r="K43" s="67" t="n">
        <f aca="false">H43/E43</f>
        <v>0.0200041843377833</v>
      </c>
      <c r="L43" s="67"/>
      <c r="M43" s="64"/>
      <c r="N43" s="16" t="str">
        <f aca="false">IF(M43="","",SUMIF('Daily Fills'!A:A,'Growth Plan &amp; Statistics'!M43,'Daily Fills'!G:G))</f>
        <v/>
      </c>
      <c r="O43" s="15" t="str">
        <f aca="false">IF(M43="","",SUMIF('Daily Fills'!A:A,'Growth Plan &amp; Statistics'!M43,'Daily Fills'!D:D)*2)</f>
        <v/>
      </c>
      <c r="P43" s="15" t="str">
        <f aca="false">IF(M43="","",SUMIF('Daily Fills'!A:A,'Growth Plan &amp; Statistics'!M43,'Daily Fills'!H:H))</f>
        <v/>
      </c>
      <c r="Q43" s="15" t="str">
        <f aca="false">IF(P43="","",N43-P43)</f>
        <v/>
      </c>
      <c r="R43" s="16" t="str">
        <f aca="false">IF(N43="","",F43)</f>
        <v/>
      </c>
      <c r="S43" s="10"/>
    </row>
    <row collapsed="false" customFormat="false" customHeight="false" hidden="false" ht="13.3" outlineLevel="0" r="44">
      <c r="A44" s="16" t="n">
        <v>25</v>
      </c>
      <c r="B44" s="16" t="n">
        <f aca="false">ROUNDUP(A44/5,0)</f>
        <v>5</v>
      </c>
      <c r="C44" s="16" t="n">
        <f aca="false">ROUNDUP(A44/20.83333333,0)</f>
        <v>2</v>
      </c>
      <c r="D44" s="65" t="inlineStr">
        <f aca="false">IF(M44="",IF(C44=C43,D43,EDATE(D43,1)),M44)</f>
        <is>
          <t/>
        </is>
      </c>
      <c r="E44" s="16" t="n">
        <f aca="false">I43</f>
        <v>78931.81</v>
      </c>
      <c r="F44" s="15" t="n">
        <f aca="false">ROUND(MIN($B$14,IF(SizeCalc="margin",E44*$E$13*$E$12/100000,E44*$I$13/$I$12/10)),2)</f>
        <v>15.79</v>
      </c>
      <c r="G44" s="15" t="n">
        <f aca="false">$B$12*$B$13</f>
        <v>10</v>
      </c>
      <c r="H44" s="15" t="n">
        <f aca="false">IF(Q44="",G44*F44*10,Q44)</f>
        <v>1579</v>
      </c>
      <c r="I44" s="18" t="n">
        <f aca="false">E44+H44</f>
        <v>80510.81</v>
      </c>
      <c r="J44" s="18" t="n">
        <f aca="false">J43+(I44-I43)</f>
        <v>30510.81</v>
      </c>
      <c r="K44" s="67" t="n">
        <f aca="false">H44/E44</f>
        <v>0.0200046090416525</v>
      </c>
      <c r="L44" s="67"/>
      <c r="M44" s="64"/>
      <c r="N44" s="16" t="str">
        <f aca="false">IF(M44="","",SUMIF('Daily Fills'!A:A,'Growth Plan &amp; Statistics'!M44,'Daily Fills'!G:G))</f>
        <v/>
      </c>
      <c r="O44" s="15" t="str">
        <f aca="false">IF(M44="","",SUMIF('Daily Fills'!A:A,'Growth Plan &amp; Statistics'!M44,'Daily Fills'!D:D)*2)</f>
        <v/>
      </c>
      <c r="P44" s="15" t="str">
        <f aca="false">IF(M44="","",SUMIF('Daily Fills'!A:A,'Growth Plan &amp; Statistics'!M44,'Daily Fills'!H:H))</f>
        <v/>
      </c>
      <c r="Q44" s="15" t="str">
        <f aca="false">IF(P44="","",N44-P44)</f>
        <v/>
      </c>
      <c r="R44" s="16" t="str">
        <f aca="false">IF(N44="","",F44)</f>
        <v/>
      </c>
      <c r="S44" s="10"/>
    </row>
    <row collapsed="false" customFormat="false" customHeight="false" hidden="false" ht="13.3" outlineLevel="0" r="45">
      <c r="A45" s="16" t="n">
        <v>26</v>
      </c>
      <c r="B45" s="16" t="n">
        <f aca="false">ROUNDUP(A45/5,0)</f>
        <v>6</v>
      </c>
      <c r="C45" s="16" t="n">
        <f aca="false">ROUNDUP(A45/20.83333333,0)</f>
        <v>2</v>
      </c>
      <c r="D45" s="65" t="inlineStr">
        <f aca="false">IF(M45="",IF(C45=C44,D44,EDATE(D44,1)),M45)</f>
        <is>
          <t/>
        </is>
      </c>
      <c r="E45" s="16" t="n">
        <f aca="false">I44</f>
        <v>80510.81</v>
      </c>
      <c r="F45" s="15" t="n">
        <f aca="false">ROUND(MIN($B$14,IF(SizeCalc="margin",E45*$E$13*$E$12/100000,E45*$I$13/$I$12/10)),2)</f>
        <v>16.1</v>
      </c>
      <c r="G45" s="15" t="n">
        <f aca="false">$B$12*$B$13</f>
        <v>10</v>
      </c>
      <c r="H45" s="15" t="n">
        <f aca="false">IF(Q45="",G45*F45*10,Q45)</f>
        <v>1610</v>
      </c>
      <c r="I45" s="18" t="n">
        <f aca="false">E45+H45</f>
        <v>82120.81</v>
      </c>
      <c r="J45" s="18" t="n">
        <f aca="false">J44+(I45-I44)</f>
        <v>32120.81</v>
      </c>
      <c r="K45" s="67" t="n">
        <f aca="false">H45/E45</f>
        <v>0.0199973146463189</v>
      </c>
      <c r="L45" s="67"/>
      <c r="M45" s="64"/>
      <c r="N45" s="16" t="str">
        <f aca="false">IF(M45="","",SUMIF('Daily Fills'!A:A,'Growth Plan &amp; Statistics'!M45,'Daily Fills'!G:G))</f>
        <v/>
      </c>
      <c r="O45" s="15" t="str">
        <f aca="false">IF(M45="","",SUMIF('Daily Fills'!A:A,'Growth Plan &amp; Statistics'!M45,'Daily Fills'!D:D)*2)</f>
        <v/>
      </c>
      <c r="P45" s="15" t="str">
        <f aca="false">IF(M45="","",SUMIF('Daily Fills'!A:A,'Growth Plan &amp; Statistics'!M45,'Daily Fills'!H:H))</f>
        <v/>
      </c>
      <c r="Q45" s="15" t="str">
        <f aca="false">IF(P45="","",N45-P45)</f>
        <v/>
      </c>
      <c r="R45" s="16" t="str">
        <f aca="false">IF(N45="","",F45)</f>
        <v/>
      </c>
      <c r="S45" s="10"/>
    </row>
    <row collapsed="false" customFormat="false" customHeight="false" hidden="false" ht="13.3" outlineLevel="0" r="46">
      <c r="A46" s="16" t="n">
        <v>27</v>
      </c>
      <c r="B46" s="16" t="n">
        <f aca="false">ROUNDUP(A46/5,0)</f>
        <v>6</v>
      </c>
      <c r="C46" s="16" t="n">
        <f aca="false">ROUNDUP(A46/20.83333333,0)</f>
        <v>2</v>
      </c>
      <c r="D46" s="65" t="inlineStr">
        <f aca="false">IF(M46="",IF(C46=C45,D45,EDATE(D45,1)),M46)</f>
        <is>
          <t/>
        </is>
      </c>
      <c r="E46" s="16" t="n">
        <f aca="false">I45</f>
        <v>82120.81</v>
      </c>
      <c r="F46" s="15" t="n">
        <f aca="false">ROUND(MIN($B$14,IF(SizeCalc="margin",E46*$E$13*$E$12/100000,E46*$I$13/$I$12/10)),2)</f>
        <v>16.42</v>
      </c>
      <c r="G46" s="15" t="n">
        <f aca="false">$B$12*$B$13</f>
        <v>10</v>
      </c>
      <c r="H46" s="15" t="n">
        <f aca="false">IF(Q46="",G46*F46*10,Q46)</f>
        <v>1642</v>
      </c>
      <c r="I46" s="18" t="n">
        <f aca="false">E46+H46</f>
        <v>83762.81</v>
      </c>
      <c r="J46" s="18" t="n">
        <f aca="false">J45+(I46-I45)</f>
        <v>33762.81</v>
      </c>
      <c r="K46" s="67" t="n">
        <f aca="false">H46/E46</f>
        <v>0.0199949318571018</v>
      </c>
      <c r="L46" s="67"/>
      <c r="M46" s="64"/>
      <c r="N46" s="16" t="str">
        <f aca="false">IF(M46="","",SUMIF('Daily Fills'!A:A,'Growth Plan &amp; Statistics'!M46,'Daily Fills'!G:G))</f>
        <v/>
      </c>
      <c r="O46" s="15" t="str">
        <f aca="false">IF(M46="","",SUMIF('Daily Fills'!A:A,'Growth Plan &amp; Statistics'!M46,'Daily Fills'!D:D)*2)</f>
        <v/>
      </c>
      <c r="P46" s="15" t="str">
        <f aca="false">IF(M46="","",SUMIF('Daily Fills'!A:A,'Growth Plan &amp; Statistics'!M46,'Daily Fills'!H:H))</f>
        <v/>
      </c>
      <c r="Q46" s="15" t="str">
        <f aca="false">IF(P46="","",N46-P46)</f>
        <v/>
      </c>
      <c r="R46" s="16" t="str">
        <f aca="false">IF(N46="","",F46)</f>
        <v/>
      </c>
      <c r="S46" s="10"/>
    </row>
    <row collapsed="false" customFormat="false" customHeight="false" hidden="false" ht="13.3" outlineLevel="0" r="47">
      <c r="A47" s="16" t="n">
        <v>28</v>
      </c>
      <c r="B47" s="16" t="n">
        <f aca="false">ROUNDUP(A47/5,0)</f>
        <v>6</v>
      </c>
      <c r="C47" s="16" t="n">
        <f aca="false">ROUNDUP(A47/20.83333333,0)</f>
        <v>2</v>
      </c>
      <c r="D47" s="65" t="inlineStr">
        <f aca="false">IF(M47="",IF(C47=C46,D46,EDATE(D46,1)),M47)</f>
        <is>
          <t/>
        </is>
      </c>
      <c r="E47" s="16" t="n">
        <f aca="false">I46</f>
        <v>83762.81</v>
      </c>
      <c r="F47" s="15" t="n">
        <f aca="false">ROUND(MIN($B$14,IF(SizeCalc="margin",E47*$E$13*$E$12/100000,E47*$I$13/$I$12/10)),2)</f>
        <v>16.75</v>
      </c>
      <c r="G47" s="15" t="n">
        <f aca="false">$B$12*$B$13</f>
        <v>10</v>
      </c>
      <c r="H47" s="15" t="n">
        <f aca="false">IF(Q47="",G47*F47*10,Q47)</f>
        <v>1675</v>
      </c>
      <c r="I47" s="18" t="n">
        <f aca="false">E47+H47</f>
        <v>85437.81</v>
      </c>
      <c r="J47" s="18" t="n">
        <f aca="false">J46+(I47-I46)</f>
        <v>35437.81</v>
      </c>
      <c r="K47" s="67" t="n">
        <f aca="false">H47/E47</f>
        <v>0.0199969413633568</v>
      </c>
      <c r="L47" s="67"/>
      <c r="M47" s="64"/>
      <c r="N47" s="16" t="str">
        <f aca="false">IF(M47="","",SUMIF('Daily Fills'!A:A,'Growth Plan &amp; Statistics'!M47,'Daily Fills'!G:G))</f>
        <v/>
      </c>
      <c r="O47" s="15" t="str">
        <f aca="false">IF(M47="","",SUMIF('Daily Fills'!A:A,'Growth Plan &amp; Statistics'!M47,'Daily Fills'!D:D)*2)</f>
        <v/>
      </c>
      <c r="P47" s="15" t="str">
        <f aca="false">IF(M47="","",SUMIF('Daily Fills'!A:A,'Growth Plan &amp; Statistics'!M47,'Daily Fills'!H:H))</f>
        <v/>
      </c>
      <c r="Q47" s="15" t="str">
        <f aca="false">IF(P47="","",N47-P47)</f>
        <v/>
      </c>
      <c r="R47" s="16" t="str">
        <f aca="false">IF(N47="","",F47)</f>
        <v/>
      </c>
      <c r="S47" s="10"/>
    </row>
    <row collapsed="false" customFormat="false" customHeight="false" hidden="false" ht="13.3" outlineLevel="0" r="48">
      <c r="A48" s="16" t="n">
        <v>29</v>
      </c>
      <c r="B48" s="16" t="n">
        <f aca="false">ROUNDUP(A48/5,0)</f>
        <v>6</v>
      </c>
      <c r="C48" s="16" t="n">
        <f aca="false">ROUNDUP(A48/20.83333333,0)</f>
        <v>2</v>
      </c>
      <c r="D48" s="65" t="inlineStr">
        <f aca="false">IF(M48="",IF(C48=C47,D47,EDATE(D47,1)),M48)</f>
        <is>
          <t/>
        </is>
      </c>
      <c r="E48" s="16" t="n">
        <f aca="false">I47</f>
        <v>85437.81</v>
      </c>
      <c r="F48" s="15" t="n">
        <f aca="false">ROUND(MIN($B$14,IF(SizeCalc="margin",E48*$E$13*$E$12/100000,E48*$I$13/$I$12/10)),2)</f>
        <v>17.09</v>
      </c>
      <c r="G48" s="15" t="n">
        <f aca="false">$B$12*$B$13</f>
        <v>10</v>
      </c>
      <c r="H48" s="15" t="n">
        <f aca="false">IF(Q48="",G48*F48*10,Q48)</f>
        <v>1709</v>
      </c>
      <c r="I48" s="18" t="n">
        <f aca="false">E48+H48</f>
        <v>87146.81</v>
      </c>
      <c r="J48" s="18" t="n">
        <f aca="false">J47+(I48-I47)</f>
        <v>37146.81</v>
      </c>
      <c r="K48" s="67" t="n">
        <f aca="false">H48/E48</f>
        <v>0.0200028535375614</v>
      </c>
      <c r="L48" s="67"/>
      <c r="M48" s="64"/>
      <c r="N48" s="16" t="str">
        <f aca="false">IF(M48="","",SUMIF('Daily Fills'!A:A,'Growth Plan &amp; Statistics'!M48,'Daily Fills'!G:G))</f>
        <v/>
      </c>
      <c r="O48" s="15" t="str">
        <f aca="false">IF(M48="","",SUMIF('Daily Fills'!A:A,'Growth Plan &amp; Statistics'!M48,'Daily Fills'!D:D)*2)</f>
        <v/>
      </c>
      <c r="P48" s="15" t="str">
        <f aca="false">IF(M48="","",SUMIF('Daily Fills'!A:A,'Growth Plan &amp; Statistics'!M48,'Daily Fills'!H:H))</f>
        <v/>
      </c>
      <c r="Q48" s="15" t="str">
        <f aca="false">IF(P48="","",N48-P48)</f>
        <v/>
      </c>
      <c r="R48" s="16" t="str">
        <f aca="false">IF(N48="","",F48)</f>
        <v/>
      </c>
      <c r="S48" s="10"/>
    </row>
    <row collapsed="false" customFormat="false" customHeight="false" hidden="false" ht="13.3" outlineLevel="0" r="49">
      <c r="A49" s="16" t="n">
        <v>30</v>
      </c>
      <c r="B49" s="16" t="n">
        <f aca="false">ROUNDUP(A49/5,0)</f>
        <v>6</v>
      </c>
      <c r="C49" s="16" t="n">
        <f aca="false">ROUNDUP(A49/20.83333333,0)</f>
        <v>2</v>
      </c>
      <c r="D49" s="65" t="inlineStr">
        <f aca="false">IF(M49="",IF(C49=C48,D48,EDATE(D48,1)),M49)</f>
        <is>
          <t/>
        </is>
      </c>
      <c r="E49" s="16" t="n">
        <f aca="false">I48</f>
        <v>87146.81</v>
      </c>
      <c r="F49" s="15" t="n">
        <f aca="false">ROUND(MIN($B$14,IF(SizeCalc="margin",E49*$E$13*$E$12/100000,E49*$I$13/$I$12/10)),2)</f>
        <v>17.43</v>
      </c>
      <c r="G49" s="15" t="n">
        <f aca="false">$B$12*$B$13</f>
        <v>10</v>
      </c>
      <c r="H49" s="15" t="n">
        <f aca="false">IF(Q49="",G49*F49*10,Q49)</f>
        <v>1743</v>
      </c>
      <c r="I49" s="18" t="n">
        <f aca="false">E49+H49</f>
        <v>88889.81</v>
      </c>
      <c r="J49" s="18" t="n">
        <f aca="false">J48+(I49-I48)</f>
        <v>38889.81</v>
      </c>
      <c r="K49" s="67" t="n">
        <f aca="false">H49/E49</f>
        <v>0.0200007320979391</v>
      </c>
      <c r="L49" s="67"/>
      <c r="M49" s="64"/>
      <c r="N49" s="16" t="str">
        <f aca="false">IF(M49="","",SUMIF('Daily Fills'!A:A,'Growth Plan &amp; Statistics'!M49,'Daily Fills'!G:G))</f>
        <v/>
      </c>
      <c r="O49" s="15" t="str">
        <f aca="false">IF(M49="","",SUMIF('Daily Fills'!A:A,'Growth Plan &amp; Statistics'!M49,'Daily Fills'!D:D)*2)</f>
        <v/>
      </c>
      <c r="P49" s="15" t="str">
        <f aca="false">IF(M49="","",SUMIF('Daily Fills'!A:A,'Growth Plan &amp; Statistics'!M49,'Daily Fills'!H:H))</f>
        <v/>
      </c>
      <c r="Q49" s="15" t="str">
        <f aca="false">IF(P49="","",N49-P49)</f>
        <v/>
      </c>
      <c r="R49" s="16" t="str">
        <f aca="false">IF(N49="","",F49)</f>
        <v/>
      </c>
      <c r="S49" s="10"/>
    </row>
    <row collapsed="false" customFormat="false" customHeight="false" hidden="false" ht="13.3" outlineLevel="0" r="50">
      <c r="A50" s="16" t="n">
        <v>31</v>
      </c>
      <c r="B50" s="16" t="n">
        <f aca="false">ROUNDUP(A50/5,0)</f>
        <v>7</v>
      </c>
      <c r="C50" s="16" t="n">
        <f aca="false">ROUNDUP(A50/20.83333333,0)</f>
        <v>2</v>
      </c>
      <c r="D50" s="65" t="inlineStr">
        <f aca="false">IF(M50="",IF(C50=C49,D49,EDATE(D49,1)),M50)</f>
        <is>
          <t/>
        </is>
      </c>
      <c r="E50" s="16" t="n">
        <f aca="false">I49</f>
        <v>88889.81</v>
      </c>
      <c r="F50" s="15" t="n">
        <f aca="false">ROUND(MIN($B$14,IF(SizeCalc="margin",E50*$E$13*$E$12/100000,E50*$I$13/$I$12/10)),2)</f>
        <v>17.78</v>
      </c>
      <c r="G50" s="15" t="n">
        <f aca="false">$B$12*$B$13</f>
        <v>10</v>
      </c>
      <c r="H50" s="15" t="n">
        <f aca="false">IF(Q50="",G50*F50*10,Q50)</f>
        <v>1778</v>
      </c>
      <c r="I50" s="18" t="n">
        <f aca="false">E50+H50</f>
        <v>90667.81</v>
      </c>
      <c r="J50" s="18" t="n">
        <f aca="false">J49+(I50-I49)</f>
        <v>40667.81</v>
      </c>
      <c r="K50" s="67" t="n">
        <f aca="false">H50/E50</f>
        <v>0.0200022927262416</v>
      </c>
      <c r="L50" s="67"/>
      <c r="M50" s="64"/>
      <c r="N50" s="16" t="str">
        <f aca="false">IF(M50="","",SUMIF('Daily Fills'!A:A,'Growth Plan &amp; Statistics'!M50,'Daily Fills'!G:G))</f>
        <v/>
      </c>
      <c r="O50" s="15" t="str">
        <f aca="false">IF(M50="","",SUMIF('Daily Fills'!A:A,'Growth Plan &amp; Statistics'!M50,'Daily Fills'!D:D)*2)</f>
        <v/>
      </c>
      <c r="P50" s="15" t="str">
        <f aca="false">IF(M50="","",SUMIF('Daily Fills'!A:A,'Growth Plan &amp; Statistics'!M50,'Daily Fills'!H:H))</f>
        <v/>
      </c>
      <c r="Q50" s="15" t="str">
        <f aca="false">IF(P50="","",N50-P50)</f>
        <v/>
      </c>
      <c r="R50" s="16" t="str">
        <f aca="false">IF(N50="","",F50)</f>
        <v/>
      </c>
      <c r="S50" s="10"/>
    </row>
    <row collapsed="false" customFormat="false" customHeight="false" hidden="false" ht="13.3" outlineLevel="0" r="51">
      <c r="A51" s="16" t="n">
        <v>32</v>
      </c>
      <c r="B51" s="16" t="n">
        <f aca="false">ROUNDUP(A51/5,0)</f>
        <v>7</v>
      </c>
      <c r="C51" s="16" t="n">
        <f aca="false">ROUNDUP(A51/20.83333333,0)</f>
        <v>2</v>
      </c>
      <c r="D51" s="65" t="inlineStr">
        <f aca="false">IF(M51="",IF(C51=C50,D50,EDATE(D50,1)),M51)</f>
        <is>
          <t/>
        </is>
      </c>
      <c r="E51" s="16" t="n">
        <f aca="false">I50</f>
        <v>90667.81</v>
      </c>
      <c r="F51" s="15" t="n">
        <f aca="false">ROUND(MIN($B$14,IF(SizeCalc="margin",E51*$E$13*$E$12/100000,E51*$I$13/$I$12/10)),2)</f>
        <v>18.13</v>
      </c>
      <c r="G51" s="15" t="n">
        <f aca="false">$B$12*$B$13</f>
        <v>10</v>
      </c>
      <c r="H51" s="15" t="n">
        <f aca="false">IF(Q51="",G51*F51*10,Q51)</f>
        <v>1813</v>
      </c>
      <c r="I51" s="18" t="n">
        <f aca="false">E51+H51</f>
        <v>92480.81</v>
      </c>
      <c r="J51" s="18" t="n">
        <f aca="false">J50+(I51-I50)</f>
        <v>42480.81</v>
      </c>
      <c r="K51" s="67" t="n">
        <f aca="false">H51/E51</f>
        <v>0.0199960713730706</v>
      </c>
      <c r="L51" s="67"/>
      <c r="M51" s="64"/>
      <c r="N51" s="16" t="str">
        <f aca="false">IF(M51="","",SUMIF('Daily Fills'!A:A,'Growth Plan &amp; Statistics'!M51,'Daily Fills'!G:G))</f>
        <v/>
      </c>
      <c r="O51" s="15" t="str">
        <f aca="false">IF(M51="","",SUMIF('Daily Fills'!A:A,'Growth Plan &amp; Statistics'!M51,'Daily Fills'!D:D)*2)</f>
        <v/>
      </c>
      <c r="P51" s="15" t="str">
        <f aca="false">IF(M51="","",SUMIF('Daily Fills'!A:A,'Growth Plan &amp; Statistics'!M51,'Daily Fills'!H:H))</f>
        <v/>
      </c>
      <c r="Q51" s="15" t="str">
        <f aca="false">IF(P51="","",N51-P51)</f>
        <v/>
      </c>
      <c r="R51" s="16" t="str">
        <f aca="false">IF(N51="","",F51)</f>
        <v/>
      </c>
      <c r="S51" s="10"/>
    </row>
    <row collapsed="false" customFormat="false" customHeight="false" hidden="false" ht="13.3" outlineLevel="0" r="52">
      <c r="A52" s="16" t="n">
        <v>33</v>
      </c>
      <c r="B52" s="16" t="n">
        <f aca="false">ROUNDUP(A52/5,0)</f>
        <v>7</v>
      </c>
      <c r="C52" s="16" t="n">
        <f aca="false">ROUNDUP(A52/20.83333333,0)</f>
        <v>2</v>
      </c>
      <c r="D52" s="65" t="inlineStr">
        <f aca="false">IF(M52="",IF(C52=C51,D51,EDATE(D51,1)),M52)</f>
        <is>
          <t/>
        </is>
      </c>
      <c r="E52" s="16" t="n">
        <f aca="false">I51</f>
        <v>92480.81</v>
      </c>
      <c r="F52" s="15" t="n">
        <f aca="false">ROUND(MIN($B$14,IF(SizeCalc="margin",E52*$E$13*$E$12/100000,E52*$I$13/$I$12/10)),2)</f>
        <v>18.5</v>
      </c>
      <c r="G52" s="15" t="n">
        <f aca="false">$B$12*$B$13</f>
        <v>10</v>
      </c>
      <c r="H52" s="15" t="n">
        <f aca="false">IF(Q52="",G52*F52*10,Q52)</f>
        <v>1850</v>
      </c>
      <c r="I52" s="18" t="n">
        <f aca="false">E52+H52</f>
        <v>94330.81</v>
      </c>
      <c r="J52" s="18" t="n">
        <f aca="false">J51+(I52-I51)</f>
        <v>44330.81</v>
      </c>
      <c r="K52" s="67" t="n">
        <f aca="false">H52/E52</f>
        <v>0.0200041500501564</v>
      </c>
      <c r="L52" s="67"/>
      <c r="M52" s="64"/>
      <c r="N52" s="16" t="str">
        <f aca="false">IF(M52="","",SUMIF('Daily Fills'!L35:L20017,'Growth Plan &amp; Statistics'!M52,'Daily Fills'!O35:O20017))</f>
        <v/>
      </c>
      <c r="O52" s="15" t="str">
        <f aca="false">IF(N52="","",SUMIF('Daily Fills'!L35:L20017,'Growth Plan &amp; Statistics'!M52,'Daily Fills'!P35:P20017))</f>
        <v/>
      </c>
      <c r="P52" s="15" t="str">
        <f aca="false">IF(O52="","",SUMIF('Daily Fills'!L35:L20029,'Growth Plan &amp; Statistics'!M52,'Daily Fills'!E35:E20029)/1000000)</f>
        <v/>
      </c>
      <c r="Q52" s="16"/>
      <c r="R52" s="16" t="str">
        <f aca="false">IF(N52="","",F52)</f>
        <v/>
      </c>
      <c r="S52" s="10"/>
    </row>
    <row collapsed="false" customFormat="false" customHeight="false" hidden="false" ht="13.3" outlineLevel="0" r="53">
      <c r="A53" s="16" t="n">
        <v>34</v>
      </c>
      <c r="B53" s="16" t="n">
        <f aca="false">ROUNDUP(A53/5,0)</f>
        <v>7</v>
      </c>
      <c r="C53" s="16" t="n">
        <f aca="false">ROUNDUP(A53/20.83333333,0)</f>
        <v>2</v>
      </c>
      <c r="D53" s="65" t="inlineStr">
        <f aca="false">IF(M53="",IF(C53=C52,D52,EDATE(D52,1)),M53)</f>
        <is>
          <t/>
        </is>
      </c>
      <c r="E53" s="16" t="n">
        <f aca="false">I52</f>
        <v>94330.81</v>
      </c>
      <c r="F53" s="15" t="n">
        <f aca="false">ROUND(MIN($B$14,IF(SizeCalc="margin",E53*$E$13*$E$12/100000,E53*$I$13/$I$12/10)),2)</f>
        <v>18.87</v>
      </c>
      <c r="G53" s="15" t="n">
        <f aca="false">$B$12*$B$13</f>
        <v>10</v>
      </c>
      <c r="H53" s="15" t="n">
        <f aca="false">IF(Q53="",G53*F53*10,Q53)</f>
        <v>1887</v>
      </c>
      <c r="I53" s="18" t="n">
        <f aca="false">E53+H53</f>
        <v>96217.81</v>
      </c>
      <c r="J53" s="18" t="n">
        <f aca="false">J52+(I53-I52)</f>
        <v>46217.81</v>
      </c>
      <c r="K53" s="67" t="n">
        <f aca="false">H53/E53</f>
        <v>0.0200040686600698</v>
      </c>
      <c r="L53" s="67"/>
      <c r="M53" s="64"/>
      <c r="N53" s="16" t="str">
        <f aca="false">IF(M53="","",SUMIF('Daily Fills'!L36:L20018,'Growth Plan &amp; Statistics'!M53,'Daily Fills'!O36:O20018))</f>
        <v/>
      </c>
      <c r="O53" s="15" t="str">
        <f aca="false">IF(N53="","",SUMIF('Daily Fills'!L36:L20018,'Growth Plan &amp; Statistics'!M53,'Daily Fills'!P36:P20018))</f>
        <v/>
      </c>
      <c r="P53" s="15" t="str">
        <f aca="false">IF(O53="","",SUMIF('Daily Fills'!L36:L20030,'Growth Plan &amp; Statistics'!M53,'Daily Fills'!E36:E20030)/1000000)</f>
        <v/>
      </c>
      <c r="Q53" s="16"/>
      <c r="R53" s="16" t="str">
        <f aca="false">IF(N53="","",F53)</f>
        <v/>
      </c>
      <c r="S53" s="10"/>
    </row>
    <row collapsed="false" customFormat="false" customHeight="false" hidden="false" ht="13.3" outlineLevel="0" r="54">
      <c r="A54" s="16" t="n">
        <v>35</v>
      </c>
      <c r="B54" s="16" t="n">
        <f aca="false">ROUNDUP(A54/5,0)</f>
        <v>7</v>
      </c>
      <c r="C54" s="16" t="n">
        <f aca="false">ROUNDUP(A54/20.83333333,0)</f>
        <v>2</v>
      </c>
      <c r="D54" s="65" t="inlineStr">
        <f aca="false">IF(M54="",IF(C54=C53,D53,EDATE(D53,1)),M54)</f>
        <is>
          <t/>
        </is>
      </c>
      <c r="E54" s="16" t="n">
        <f aca="false">I53</f>
        <v>96217.81</v>
      </c>
      <c r="F54" s="15" t="n">
        <f aca="false">ROUND(MIN($B$14,IF(SizeCalc="margin",E54*$E$13*$E$12/100000,E54*$I$13/$I$12/10)),2)</f>
        <v>19.24</v>
      </c>
      <c r="G54" s="15" t="n">
        <f aca="false">$B$12*$B$13</f>
        <v>10</v>
      </c>
      <c r="H54" s="15" t="n">
        <f aca="false">IF(Q54="",G54*F54*10,Q54)</f>
        <v>1924</v>
      </c>
      <c r="I54" s="18" t="n">
        <f aca="false">E54+H54</f>
        <v>98141.81</v>
      </c>
      <c r="J54" s="18" t="n">
        <f aca="false">J53+(I54-I53)</f>
        <v>48141.81</v>
      </c>
      <c r="K54" s="67" t="n">
        <f aca="false">H54/E54</f>
        <v>0.0199962979826708</v>
      </c>
      <c r="L54" s="67"/>
      <c r="M54" s="64"/>
      <c r="N54" s="16" t="str">
        <f aca="false">IF(M54="","",SUMIF('Daily Fills'!L37:L20019,'Growth Plan &amp; Statistics'!M54,'Daily Fills'!O37:O20019))</f>
        <v/>
      </c>
      <c r="O54" s="15" t="str">
        <f aca="false">IF(N54="","",SUMIF('Daily Fills'!L37:L20019,'Growth Plan &amp; Statistics'!M54,'Daily Fills'!P37:P20019))</f>
        <v/>
      </c>
      <c r="P54" s="15" t="str">
        <f aca="false">IF(O54="","",SUMIF('Daily Fills'!L37:L20031,'Growth Plan &amp; Statistics'!M54,'Daily Fills'!E37:E20031)/1000000)</f>
        <v/>
      </c>
      <c r="Q54" s="16"/>
      <c r="R54" s="16" t="str">
        <f aca="false">IF(N54="","",F54)</f>
        <v/>
      </c>
      <c r="S54" s="10"/>
    </row>
    <row collapsed="false" customFormat="false" customHeight="false" hidden="false" ht="13.3" outlineLevel="0" r="55">
      <c r="A55" s="16" t="n">
        <v>36</v>
      </c>
      <c r="B55" s="16" t="n">
        <f aca="false">ROUNDUP(A55/5,0)</f>
        <v>8</v>
      </c>
      <c r="C55" s="16" t="n">
        <f aca="false">ROUNDUP(A55/20.83333333,0)</f>
        <v>2</v>
      </c>
      <c r="D55" s="65" t="inlineStr">
        <f aca="false">IF(M55="",IF(C55=C54,D54,EDATE(D54,1)),M55)</f>
        <is>
          <t/>
        </is>
      </c>
      <c r="E55" s="16" t="n">
        <f aca="false">I54</f>
        <v>98141.81</v>
      </c>
      <c r="F55" s="15" t="n">
        <f aca="false">ROUND(MIN($B$14,IF(SizeCalc="margin",E55*$E$13*$E$12/100000,E55*$I$13/$I$12/10)),2)</f>
        <v>19.63</v>
      </c>
      <c r="G55" s="15" t="n">
        <f aca="false">$B$12*$B$13</f>
        <v>10</v>
      </c>
      <c r="H55" s="15" t="n">
        <f aca="false">IF(Q55="",G55*F55*10,Q55)</f>
        <v>1963</v>
      </c>
      <c r="I55" s="18" t="n">
        <f aca="false">E55+H55</f>
        <v>100104.81</v>
      </c>
      <c r="J55" s="18" t="n">
        <f aca="false">J54+(I55-I54)</f>
        <v>50104.81</v>
      </c>
      <c r="K55" s="67" t="n">
        <f aca="false">H55/E55</f>
        <v>0.0200016690134409</v>
      </c>
      <c r="L55" s="67"/>
      <c r="M55" s="64"/>
      <c r="N55" s="16" t="str">
        <f aca="false">IF(M55="","",SUMIF('Daily Fills'!L38:L20020,'Growth Plan &amp; Statistics'!M55,'Daily Fills'!O38:O20020))</f>
        <v/>
      </c>
      <c r="O55" s="15" t="str">
        <f aca="false">IF(N55="","",SUMIF('Daily Fills'!L38:L20020,'Growth Plan &amp; Statistics'!M55,'Daily Fills'!P38:P20020))</f>
        <v/>
      </c>
      <c r="P55" s="15" t="str">
        <f aca="false">IF(O55="","",SUMIF('Daily Fills'!L38:L20032,'Growth Plan &amp; Statistics'!M55,'Daily Fills'!E38:E20032)/1000000)</f>
        <v/>
      </c>
      <c r="Q55" s="16"/>
      <c r="R55" s="16" t="str">
        <f aca="false">IF(N55="","",F55)</f>
        <v/>
      </c>
      <c r="S55" s="10"/>
    </row>
    <row collapsed="false" customFormat="false" customHeight="false" hidden="false" ht="13.3" outlineLevel="0" r="56">
      <c r="A56" s="16" t="n">
        <v>37</v>
      </c>
      <c r="B56" s="16" t="n">
        <f aca="false">ROUNDUP(A56/5,0)</f>
        <v>8</v>
      </c>
      <c r="C56" s="16" t="n">
        <f aca="false">ROUNDUP(A56/20.83333333,0)</f>
        <v>2</v>
      </c>
      <c r="D56" s="65" t="inlineStr">
        <f aca="false">IF(M56="",IF(C56=C55,D55,EDATE(D55,1)),M56)</f>
        <is>
          <t/>
        </is>
      </c>
      <c r="E56" s="16" t="n">
        <f aca="false">I55</f>
        <v>100104.81</v>
      </c>
      <c r="F56" s="15" t="n">
        <f aca="false">ROUND(MIN($B$14,IF(SizeCalc="margin",E56*$E$13*$E$12/100000,E56*$I$13/$I$12/10)),2)</f>
        <v>20.02</v>
      </c>
      <c r="G56" s="15" t="n">
        <f aca="false">$B$12*$B$13</f>
        <v>10</v>
      </c>
      <c r="H56" s="15" t="n">
        <f aca="false">IF(Q56="",G56*F56*10,Q56)</f>
        <v>2002</v>
      </c>
      <c r="I56" s="18" t="n">
        <f aca="false">E56+H56</f>
        <v>102106.81</v>
      </c>
      <c r="J56" s="18" t="n">
        <f aca="false">J55+(I56-I55)</f>
        <v>52106.81</v>
      </c>
      <c r="K56" s="67" t="n">
        <f aca="false">H56/E56</f>
        <v>0.0199990390072165</v>
      </c>
      <c r="L56" s="67"/>
      <c r="M56" s="64"/>
      <c r="N56" s="16" t="str">
        <f aca="false">IF(M56="","",SUMIF('Daily Fills'!L39:L20021,'Growth Plan &amp; Statistics'!M56,'Daily Fills'!O39:O20021))</f>
        <v/>
      </c>
      <c r="O56" s="15" t="str">
        <f aca="false">IF(N56="","",SUMIF('Daily Fills'!L39:L20021,'Growth Plan &amp; Statistics'!M56,'Daily Fills'!P39:P20021))</f>
        <v/>
      </c>
      <c r="P56" s="15" t="str">
        <f aca="false">IF(O56="","",SUMIF('Daily Fills'!L39:L20033,'Growth Plan &amp; Statistics'!M56,'Daily Fills'!E39:E20033)/1000000)</f>
        <v/>
      </c>
      <c r="Q56" s="16"/>
      <c r="R56" s="16" t="str">
        <f aca="false">IF(N56="","",F56)</f>
        <v/>
      </c>
      <c r="S56" s="10"/>
    </row>
    <row collapsed="false" customFormat="false" customHeight="false" hidden="false" ht="13.3" outlineLevel="0" r="57">
      <c r="A57" s="16" t="n">
        <v>38</v>
      </c>
      <c r="B57" s="16" t="n">
        <f aca="false">ROUNDUP(A57/5,0)</f>
        <v>8</v>
      </c>
      <c r="C57" s="16" t="n">
        <f aca="false">ROUNDUP(A57/20.83333333,0)</f>
        <v>2</v>
      </c>
      <c r="D57" s="65" t="inlineStr">
        <f aca="false">IF(M57="",IF(C57=C56,D56,EDATE(D56,1)),M57)</f>
        <is>
          <t/>
        </is>
      </c>
      <c r="E57" s="16" t="n">
        <f aca="false">I56</f>
        <v>102106.81</v>
      </c>
      <c r="F57" s="15" t="n">
        <f aca="false">ROUND(MIN($B$14,IF(SizeCalc="margin",E57*$E$13*$E$12/100000,E57*$I$13/$I$12/10)),2)</f>
        <v>20.42</v>
      </c>
      <c r="G57" s="15" t="n">
        <f aca="false">$B$12*$B$13</f>
        <v>10</v>
      </c>
      <c r="H57" s="15" t="n">
        <f aca="false">IF(Q57="",G57*F57*10,Q57)</f>
        <v>2042</v>
      </c>
      <c r="I57" s="18" t="n">
        <f aca="false">E57+H57</f>
        <v>104148.81</v>
      </c>
      <c r="J57" s="18" t="n">
        <f aca="false">J56+(I57-I56)</f>
        <v>54148.81</v>
      </c>
      <c r="K57" s="67" t="n">
        <f aca="false">H57/E57</f>
        <v>0.0199986661026821</v>
      </c>
      <c r="L57" s="67"/>
      <c r="M57" s="64"/>
      <c r="N57" s="16" t="str">
        <f aca="false">IF(M57="","",SUMIF('Daily Fills'!L40:L20022,'Growth Plan &amp; Statistics'!M57,'Daily Fills'!O40:O20022))</f>
        <v/>
      </c>
      <c r="O57" s="15" t="str">
        <f aca="false">IF(N57="","",SUMIF('Daily Fills'!L40:L20022,'Growth Plan &amp; Statistics'!M57,'Daily Fills'!P40:P20022))</f>
        <v/>
      </c>
      <c r="P57" s="15" t="str">
        <f aca="false">IF(O57="","",SUMIF('Daily Fills'!L40:L20034,'Growth Plan &amp; Statistics'!M57,'Daily Fills'!E40:E20034)/1000000)</f>
        <v/>
      </c>
      <c r="Q57" s="16"/>
      <c r="R57" s="16" t="str">
        <f aca="false">IF(N57="","",F57)</f>
        <v/>
      </c>
      <c r="S57" s="10"/>
    </row>
    <row collapsed="false" customFormat="false" customHeight="false" hidden="false" ht="13.3" outlineLevel="0" r="58">
      <c r="A58" s="16" t="n">
        <v>39</v>
      </c>
      <c r="B58" s="16" t="n">
        <f aca="false">ROUNDUP(A58/5,0)</f>
        <v>8</v>
      </c>
      <c r="C58" s="16" t="n">
        <f aca="false">ROUNDUP(A58/20.83333333,0)</f>
        <v>2</v>
      </c>
      <c r="D58" s="65" t="inlineStr">
        <f aca="false">IF(M58="",IF(C58=C57,D57,EDATE(D57,1)),M58)</f>
        <is>
          <t/>
        </is>
      </c>
      <c r="E58" s="16" t="n">
        <f aca="false">I57</f>
        <v>104148.81</v>
      </c>
      <c r="F58" s="15" t="n">
        <f aca="false">ROUND(MIN($B$14,IF(SizeCalc="margin",E58*$E$13*$E$12/100000,E58*$I$13/$I$12/10)),2)</f>
        <v>20.83</v>
      </c>
      <c r="G58" s="15" t="n">
        <f aca="false">$B$12*$B$13</f>
        <v>10</v>
      </c>
      <c r="H58" s="15" t="n">
        <f aca="false">IF(Q58="",G58*F58*10,Q58)</f>
        <v>2083</v>
      </c>
      <c r="I58" s="18" t="n">
        <f aca="false">E58+H58</f>
        <v>106231.81</v>
      </c>
      <c r="J58" s="18" t="n">
        <f aca="false">J57+(I58-I57)</f>
        <v>56231.81</v>
      </c>
      <c r="K58" s="67" t="n">
        <f aca="false">H58/E58</f>
        <v>0.0200002285191737</v>
      </c>
      <c r="L58" s="67"/>
      <c r="M58" s="64"/>
      <c r="N58" s="16" t="str">
        <f aca="false">IF(M58="","",SUMIF('Daily Fills'!L41:L20023,'Growth Plan &amp; Statistics'!M58,'Daily Fills'!O41:O20023))</f>
        <v/>
      </c>
      <c r="O58" s="15" t="str">
        <f aca="false">IF(N58="","",SUMIF('Daily Fills'!L41:L20023,'Growth Plan &amp; Statistics'!M58,'Daily Fills'!P41:P20023))</f>
        <v/>
      </c>
      <c r="P58" s="15" t="str">
        <f aca="false">IF(O58="","",SUMIF('Daily Fills'!L41:L20035,'Growth Plan &amp; Statistics'!M58,'Daily Fills'!E41:E20035)/1000000)</f>
        <v/>
      </c>
      <c r="Q58" s="16"/>
      <c r="R58" s="16" t="str">
        <f aca="false">IF(N58="","",F58)</f>
        <v/>
      </c>
      <c r="S58" s="10"/>
    </row>
    <row collapsed="false" customFormat="false" customHeight="false" hidden="false" ht="13.3" outlineLevel="0" r="59">
      <c r="A59" s="16" t="n">
        <v>40</v>
      </c>
      <c r="B59" s="16" t="n">
        <f aca="false">ROUNDUP(A59/5,0)</f>
        <v>8</v>
      </c>
      <c r="C59" s="16" t="n">
        <f aca="false">ROUNDUP(A59/20.83333333,0)</f>
        <v>2</v>
      </c>
      <c r="D59" s="65" t="inlineStr">
        <f aca="false">IF(M59="",IF(C59=C58,D58,EDATE(D58,1)),M59)</f>
        <is>
          <t/>
        </is>
      </c>
      <c r="E59" s="16" t="n">
        <f aca="false">I58</f>
        <v>106231.81</v>
      </c>
      <c r="F59" s="15" t="n">
        <f aca="false">ROUND(MIN($B$14,IF(SizeCalc="margin",E59*$E$13*$E$12/100000,E59*$I$13/$I$12/10)),2)</f>
        <v>21.25</v>
      </c>
      <c r="G59" s="15" t="n">
        <f aca="false">$B$12*$B$13</f>
        <v>10</v>
      </c>
      <c r="H59" s="15" t="n">
        <f aca="false">IF(Q59="",G59*F59*10,Q59)</f>
        <v>2125</v>
      </c>
      <c r="I59" s="18" t="n">
        <f aca="false">E59+H59</f>
        <v>108356.81</v>
      </c>
      <c r="J59" s="18" t="n">
        <f aca="false">J58+(I59-I58)</f>
        <v>58356.81</v>
      </c>
      <c r="K59" s="67" t="n">
        <f aca="false">H59/E59</f>
        <v>0.0200034245862892</v>
      </c>
      <c r="L59" s="67"/>
      <c r="M59" s="64"/>
      <c r="N59" s="16" t="str">
        <f aca="false">IF(M59="","",SUMIF('Daily Fills'!L42:L20024,'Growth Plan &amp; Statistics'!M59,'Daily Fills'!O42:O20024))</f>
        <v/>
      </c>
      <c r="O59" s="15" t="str">
        <f aca="false">IF(N59="","",SUMIF('Daily Fills'!L42:L20024,'Growth Plan &amp; Statistics'!M59,'Daily Fills'!P42:P20024))</f>
        <v/>
      </c>
      <c r="P59" s="15" t="str">
        <f aca="false">IF(O59="","",SUMIF('Daily Fills'!L42:L20036,'Growth Plan &amp; Statistics'!M59,'Daily Fills'!E42:E20036)/1000000)</f>
        <v/>
      </c>
      <c r="Q59" s="16"/>
      <c r="R59" s="16" t="str">
        <f aca="false">IF(N59="","",F59)</f>
        <v/>
      </c>
      <c r="S59" s="10"/>
    </row>
    <row collapsed="false" customFormat="false" customHeight="false" hidden="false" ht="13.3" outlineLevel="0" r="60">
      <c r="A60" s="16" t="n">
        <v>41</v>
      </c>
      <c r="B60" s="16" t="n">
        <f aca="false">ROUNDUP(A60/5,0)</f>
        <v>9</v>
      </c>
      <c r="C60" s="16" t="n">
        <f aca="false">ROUNDUP(A60/20.83333333,0)</f>
        <v>2</v>
      </c>
      <c r="D60" s="65" t="inlineStr">
        <f aca="false">IF(M60="",IF(C60=C59,D59,EDATE(D59,1)),M60)</f>
        <is>
          <t/>
        </is>
      </c>
      <c r="E60" s="16" t="n">
        <f aca="false">I59</f>
        <v>108356.81</v>
      </c>
      <c r="F60" s="15" t="n">
        <f aca="false">ROUND(MIN($B$14,IF(SizeCalc="margin",E60*$E$13*$E$12/100000,E60*$I$13/$I$12/10)),2)</f>
        <v>21.67</v>
      </c>
      <c r="G60" s="15" t="n">
        <f aca="false">$B$12*$B$13</f>
        <v>10</v>
      </c>
      <c r="H60" s="15" t="n">
        <f aca="false">IF(Q60="",G60*F60*10,Q60)</f>
        <v>2167</v>
      </c>
      <c r="I60" s="18" t="n">
        <f aca="false">E60+H60</f>
        <v>110523.81</v>
      </c>
      <c r="J60" s="18" t="n">
        <f aca="false">J59+(I60-I59)</f>
        <v>60523.81</v>
      </c>
      <c r="K60" s="67" t="n">
        <f aca="false">H60/E60</f>
        <v>0.0199987430416233</v>
      </c>
      <c r="L60" s="67"/>
      <c r="M60" s="64"/>
      <c r="N60" s="16" t="str">
        <f aca="false">IF(M60="","",SUMIF('Daily Fills'!L43:L20025,'Growth Plan &amp; Statistics'!M60,'Daily Fills'!O43:O20025))</f>
        <v/>
      </c>
      <c r="O60" s="15" t="str">
        <f aca="false">IF(N60="","",SUMIF('Daily Fills'!L43:L20025,'Growth Plan &amp; Statistics'!M60,'Daily Fills'!P43:P20025))</f>
        <v/>
      </c>
      <c r="P60" s="15" t="str">
        <f aca="false">IF(O60="","",SUMIF('Daily Fills'!L43:L20037,'Growth Plan &amp; Statistics'!M60,'Daily Fills'!E43:E20037)/1000000)</f>
        <v/>
      </c>
      <c r="Q60" s="16"/>
      <c r="R60" s="16" t="str">
        <f aca="false">IF(N60="","",F60)</f>
        <v/>
      </c>
      <c r="S60" s="10"/>
    </row>
    <row collapsed="false" customFormat="false" customHeight="false" hidden="false" ht="13.3" outlineLevel="0" r="61">
      <c r="A61" s="16" t="n">
        <v>42</v>
      </c>
      <c r="B61" s="16" t="n">
        <f aca="false">ROUNDUP(A61/5,0)</f>
        <v>9</v>
      </c>
      <c r="C61" s="16" t="n">
        <f aca="false">ROUNDUP(A61/20.83333333,0)</f>
        <v>3</v>
      </c>
      <c r="D61" s="65" t="n">
        <f aca="false">IF(M61="",IF(C61=C60,D60,EDATE(D60,1)),M61)</f>
        <v>41871</v>
      </c>
      <c r="E61" s="16" t="n">
        <f aca="false">I60</f>
        <v>110523.81</v>
      </c>
      <c r="F61" s="15" t="n">
        <f aca="false">ROUND(MIN($B$14,IF(SizeCalc="margin",E61*$E$13*$E$12/100000,E61*$I$13/$I$12/10)),2)</f>
        <v>22.1</v>
      </c>
      <c r="G61" s="15" t="n">
        <f aca="false">$B$12*$B$13</f>
        <v>10</v>
      </c>
      <c r="H61" s="15" t="n">
        <f aca="false">IF(Q61="",G61*F61*10,Q61)</f>
        <v>2210</v>
      </c>
      <c r="I61" s="18" t="n">
        <f aca="false">E61+H61</f>
        <v>112733.81</v>
      </c>
      <c r="J61" s="18" t="n">
        <f aca="false">J60+(I61-I60)</f>
        <v>62733.81</v>
      </c>
      <c r="K61" s="67" t="n">
        <f aca="false">H61/E61</f>
        <v>0.019995691426128</v>
      </c>
      <c r="L61" s="67"/>
      <c r="M61" s="64"/>
      <c r="N61" s="16" t="str">
        <f aca="false">IF(M61="","",SUMIF('Daily Fills'!L44:L20026,'Growth Plan &amp; Statistics'!M61,'Daily Fills'!O44:O20026))</f>
        <v/>
      </c>
      <c r="O61" s="15" t="str">
        <f aca="false">IF(N61="","",SUMIF('Daily Fills'!L44:L20026,'Growth Plan &amp; Statistics'!M61,'Daily Fills'!P44:P20026))</f>
        <v/>
      </c>
      <c r="P61" s="15" t="str">
        <f aca="false">IF(O61="","",SUMIF('Daily Fills'!L44:L20038,'Growth Plan &amp; Statistics'!M61,'Daily Fills'!E44:E20038)/1000000)</f>
        <v/>
      </c>
      <c r="Q61" s="16"/>
      <c r="R61" s="16" t="str">
        <f aca="false">IF(N61="","",F61)</f>
        <v/>
      </c>
      <c r="S61" s="10"/>
    </row>
    <row collapsed="false" customFormat="false" customHeight="false" hidden="false" ht="13.3" outlineLevel="0" r="62">
      <c r="A62" s="16" t="n">
        <v>43</v>
      </c>
      <c r="B62" s="16" t="n">
        <f aca="false">ROUNDUP(A62/5,0)</f>
        <v>9</v>
      </c>
      <c r="C62" s="16" t="n">
        <f aca="false">ROUNDUP(A62/20.83333333,0)</f>
        <v>3</v>
      </c>
      <c r="D62" s="65" t="inlineStr">
        <f aca="false">IF(M62="",IF(C62=C61,D61,EDATE(D61,1)),M62)</f>
        <is>
          <t/>
        </is>
      </c>
      <c r="E62" s="16" t="n">
        <f aca="false">I61</f>
        <v>112733.81</v>
      </c>
      <c r="F62" s="15" t="n">
        <f aca="false">ROUND(MIN($B$14,IF(SizeCalc="margin",E62*$E$13*$E$12/100000,E62*$I$13/$I$12/10)),2)</f>
        <v>22.55</v>
      </c>
      <c r="G62" s="15" t="n">
        <f aca="false">$B$12*$B$13</f>
        <v>10</v>
      </c>
      <c r="H62" s="15" t="n">
        <f aca="false">IF(Q62="",G62*F62*10,Q62)</f>
        <v>2255</v>
      </c>
      <c r="I62" s="18" t="n">
        <f aca="false">E62+H62</f>
        <v>114988.81</v>
      </c>
      <c r="J62" s="18" t="n">
        <f aca="false">J61+(I62-I61)</f>
        <v>64988.81</v>
      </c>
      <c r="K62" s="67" t="n">
        <f aca="false">H62/E62</f>
        <v>0.0200028722527873</v>
      </c>
      <c r="L62" s="67"/>
      <c r="M62" s="64"/>
      <c r="N62" s="16" t="str">
        <f aca="false">IF(M62="","",SUMIF('Daily Fills'!L45:L20027,'Growth Plan &amp; Statistics'!M62,'Daily Fills'!O45:O20027))</f>
        <v/>
      </c>
      <c r="O62" s="15" t="str">
        <f aca="false">IF(N62="","",SUMIF('Daily Fills'!L45:L20027,'Growth Plan &amp; Statistics'!M62,'Daily Fills'!P45:P20027))</f>
        <v/>
      </c>
      <c r="P62" s="15" t="str">
        <f aca="false">IF(O62="","",SUMIF('Daily Fills'!L45:L20039,'Growth Plan &amp; Statistics'!M62,'Daily Fills'!E45:E20039)/1000000)</f>
        <v/>
      </c>
      <c r="Q62" s="16"/>
      <c r="R62" s="16" t="str">
        <f aca="false">IF(N62="","",F62)</f>
        <v/>
      </c>
      <c r="S62" s="10"/>
    </row>
    <row collapsed="false" customFormat="false" customHeight="false" hidden="false" ht="13.3" outlineLevel="0" r="63">
      <c r="A63" s="16" t="n">
        <v>44</v>
      </c>
      <c r="B63" s="16" t="n">
        <f aca="false">ROUNDUP(A63/5,0)</f>
        <v>9</v>
      </c>
      <c r="C63" s="16" t="n">
        <f aca="false">ROUNDUP(A63/20.83333333,0)</f>
        <v>3</v>
      </c>
      <c r="D63" s="65" t="inlineStr">
        <f aca="false">IF(M63="",IF(C63=C62,D62,EDATE(D62,1)),M63)</f>
        <is>
          <t/>
        </is>
      </c>
      <c r="E63" s="16" t="n">
        <f aca="false">I62</f>
        <v>114988.81</v>
      </c>
      <c r="F63" s="15" t="n">
        <f aca="false">ROUND(MIN($B$14,IF(SizeCalc="margin",E63*$E$13*$E$12/100000,E63*$I$13/$I$12/10)),2)</f>
        <v>23</v>
      </c>
      <c r="G63" s="15" t="n">
        <f aca="false">$B$12*$B$13</f>
        <v>10</v>
      </c>
      <c r="H63" s="15" t="n">
        <f aca="false">IF(Q63="",G63*F63*10,Q63)</f>
        <v>2300</v>
      </c>
      <c r="I63" s="18" t="n">
        <f aca="false">E63+H63</f>
        <v>117288.81</v>
      </c>
      <c r="J63" s="18" t="n">
        <f aca="false">J62+(I63-I62)</f>
        <v>67288.81</v>
      </c>
      <c r="K63" s="67" t="n">
        <f aca="false">H63/E63</f>
        <v>0.0200019462763377</v>
      </c>
      <c r="L63" s="67"/>
      <c r="M63" s="64"/>
      <c r="N63" s="16" t="str">
        <f aca="false">IF(M63="","",SUMIF('Daily Fills'!L46:L20028,'Growth Plan &amp; Statistics'!M63,'Daily Fills'!O46:O20028))</f>
        <v/>
      </c>
      <c r="O63" s="15" t="str">
        <f aca="false">IF(N63="","",SUMIF('Daily Fills'!L46:L20028,'Growth Plan &amp; Statistics'!M63,'Daily Fills'!P46:P20028))</f>
        <v/>
      </c>
      <c r="P63" s="15" t="str">
        <f aca="false">IF(O63="","",SUMIF('Daily Fills'!L46:L20040,'Growth Plan &amp; Statistics'!M63,'Daily Fills'!E46:E20040)/1000000)</f>
        <v/>
      </c>
      <c r="Q63" s="16"/>
      <c r="R63" s="16" t="str">
        <f aca="false">IF(N63="","",F63)</f>
        <v/>
      </c>
      <c r="S63" s="10"/>
    </row>
    <row collapsed="false" customFormat="false" customHeight="false" hidden="false" ht="13.3" outlineLevel="0" r="64">
      <c r="A64" s="16" t="n">
        <v>45</v>
      </c>
      <c r="B64" s="16" t="n">
        <f aca="false">ROUNDUP(A64/5,0)</f>
        <v>9</v>
      </c>
      <c r="C64" s="16" t="n">
        <f aca="false">ROUNDUP(A64/20.83333333,0)</f>
        <v>3</v>
      </c>
      <c r="D64" s="65" t="inlineStr">
        <f aca="false">IF(M64="",IF(C64=C63,D63,EDATE(D63,1)),M64)</f>
        <is>
          <t/>
        </is>
      </c>
      <c r="E64" s="16" t="n">
        <f aca="false">I63</f>
        <v>117288.81</v>
      </c>
      <c r="F64" s="15" t="n">
        <f aca="false">ROUND(MIN($B$14,IF(SizeCalc="margin",E64*$E$13*$E$12/100000,E64*$I$13/$I$12/10)),2)</f>
        <v>23.46</v>
      </c>
      <c r="G64" s="15" t="n">
        <f aca="false">$B$12*$B$13</f>
        <v>10</v>
      </c>
      <c r="H64" s="15" t="n">
        <f aca="false">IF(Q64="",G64*F64*10,Q64)</f>
        <v>2346</v>
      </c>
      <c r="I64" s="18" t="n">
        <f aca="false">E64+H64</f>
        <v>119634.81</v>
      </c>
      <c r="J64" s="18" t="n">
        <f aca="false">J63+(I64-I63)</f>
        <v>69634.81</v>
      </c>
      <c r="K64" s="67" t="n">
        <f aca="false">H64/E64</f>
        <v>0.0200019081104156</v>
      </c>
      <c r="L64" s="67"/>
      <c r="M64" s="64"/>
      <c r="N64" s="16" t="str">
        <f aca="false">IF(M64="","",SUMIF('Daily Fills'!L47:L20029,'Growth Plan &amp; Statistics'!M64,'Daily Fills'!O47:O20029))</f>
        <v/>
      </c>
      <c r="O64" s="15" t="str">
        <f aca="false">IF(N64="","",SUMIF('Daily Fills'!L47:L20029,'Growth Plan &amp; Statistics'!M64,'Daily Fills'!P47:P20029))</f>
        <v/>
      </c>
      <c r="P64" s="15" t="str">
        <f aca="false">IF(O64="","",SUMIF('Daily Fills'!L47:L20041,'Growth Plan &amp; Statistics'!M64,'Daily Fills'!E47:E20041)/1000000)</f>
        <v/>
      </c>
      <c r="Q64" s="16"/>
      <c r="R64" s="16" t="str">
        <f aca="false">IF(N64="","",F64)</f>
        <v/>
      </c>
      <c r="S64" s="10"/>
    </row>
    <row collapsed="false" customFormat="false" customHeight="false" hidden="false" ht="13.3" outlineLevel="0" r="65">
      <c r="A65" s="16" t="n">
        <v>46</v>
      </c>
      <c r="B65" s="16" t="n">
        <f aca="false">ROUNDUP(A65/5,0)</f>
        <v>10</v>
      </c>
      <c r="C65" s="16" t="n">
        <f aca="false">ROUNDUP(A65/20.83333333,0)</f>
        <v>3</v>
      </c>
      <c r="D65" s="65" t="inlineStr">
        <f aca="false">IF(M65="",IF(C65=C64,D64,EDATE(D64,1)),M65)</f>
        <is>
          <t/>
        </is>
      </c>
      <c r="E65" s="16" t="n">
        <f aca="false">I64</f>
        <v>119634.81</v>
      </c>
      <c r="F65" s="15" t="n">
        <f aca="false">ROUND(MIN($B$14,IF(SizeCalc="margin",E65*$E$13*$E$12/100000,E65*$I$13/$I$12/10)),2)</f>
        <v>23.93</v>
      </c>
      <c r="G65" s="15" t="n">
        <f aca="false">$B$12*$B$13</f>
        <v>10</v>
      </c>
      <c r="H65" s="15" t="n">
        <f aca="false">IF(Q65="",G65*F65*10,Q65)</f>
        <v>2393</v>
      </c>
      <c r="I65" s="18" t="n">
        <f aca="false">E65+H65</f>
        <v>122027.81</v>
      </c>
      <c r="J65" s="18" t="n">
        <f aca="false">J64+(I65-I64)</f>
        <v>72027.81</v>
      </c>
      <c r="K65" s="67" t="n">
        <f aca="false">H65/E65</f>
        <v>0.0200025393946795</v>
      </c>
      <c r="L65" s="67"/>
      <c r="M65" s="64"/>
      <c r="N65" s="16" t="str">
        <f aca="false">IF(M65="","",SUMIF('Daily Fills'!L48:L20030,'Growth Plan &amp; Statistics'!M65,'Daily Fills'!O48:O20030))</f>
        <v/>
      </c>
      <c r="O65" s="15" t="str">
        <f aca="false">IF(N65="","",SUMIF('Daily Fills'!L48:L20030,'Growth Plan &amp; Statistics'!M65,'Daily Fills'!P48:P20030))</f>
        <v/>
      </c>
      <c r="P65" s="15" t="str">
        <f aca="false">IF(O65="","",SUMIF('Daily Fills'!L48:L20042,'Growth Plan &amp; Statistics'!M65,'Daily Fills'!E48:E20042)/1000000)</f>
        <v/>
      </c>
      <c r="Q65" s="16"/>
      <c r="R65" s="16" t="str">
        <f aca="false">IF(N65="","",F65)</f>
        <v/>
      </c>
      <c r="S65" s="10"/>
    </row>
    <row collapsed="false" customFormat="false" customHeight="false" hidden="false" ht="13.3" outlineLevel="0" r="66">
      <c r="A66" s="16" t="n">
        <v>47</v>
      </c>
      <c r="B66" s="16" t="n">
        <f aca="false">ROUNDUP(A66/5,0)</f>
        <v>10</v>
      </c>
      <c r="C66" s="16" t="n">
        <f aca="false">ROUNDUP(A66/20.83333333,0)</f>
        <v>3</v>
      </c>
      <c r="D66" s="65" t="inlineStr">
        <f aca="false">IF(M66="",IF(C66=C65,D65,EDATE(D65,1)),M66)</f>
        <is>
          <t/>
        </is>
      </c>
      <c r="E66" s="16" t="n">
        <f aca="false">I65</f>
        <v>122027.81</v>
      </c>
      <c r="F66" s="15" t="n">
        <f aca="false">ROUND(MIN($B$14,IF(SizeCalc="margin",E66*$E$13*$E$12/100000,E66*$I$13/$I$12/10)),2)</f>
        <v>24.41</v>
      </c>
      <c r="G66" s="15" t="n">
        <f aca="false">$B$12*$B$13</f>
        <v>10</v>
      </c>
      <c r="H66" s="15" t="n">
        <f aca="false">IF(Q66="",G66*F66*10,Q66)</f>
        <v>2441</v>
      </c>
      <c r="I66" s="18" t="n">
        <f aca="false">E66+H66</f>
        <v>124468.81</v>
      </c>
      <c r="J66" s="18" t="n">
        <f aca="false">J65+(I66-I65)</f>
        <v>74468.81</v>
      </c>
      <c r="K66" s="67" t="n">
        <f aca="false">H66/E66</f>
        <v>0.0200036368758892</v>
      </c>
      <c r="L66" s="67"/>
      <c r="M66" s="64"/>
      <c r="N66" s="16" t="str">
        <f aca="false">IF(M66="","",SUMIF('Daily Fills'!L49:L20031,'Growth Plan &amp; Statistics'!M66,'Daily Fills'!O49:O20031))</f>
        <v/>
      </c>
      <c r="O66" s="15" t="str">
        <f aca="false">IF(N66="","",SUMIF('Daily Fills'!L49:L20031,'Growth Plan &amp; Statistics'!M66,'Daily Fills'!P49:P20031))</f>
        <v/>
      </c>
      <c r="P66" s="15" t="str">
        <f aca="false">IF(O66="","",SUMIF('Daily Fills'!L49:L20043,'Growth Plan &amp; Statistics'!M66,'Daily Fills'!E49:E20043)/1000000)</f>
        <v/>
      </c>
      <c r="Q66" s="16"/>
      <c r="R66" s="16" t="str">
        <f aca="false">IF(N66="","",F66)</f>
        <v/>
      </c>
      <c r="S66" s="10"/>
    </row>
    <row collapsed="false" customFormat="false" customHeight="false" hidden="false" ht="13.3" outlineLevel="0" r="67">
      <c r="A67" s="16" t="n">
        <v>48</v>
      </c>
      <c r="B67" s="16" t="n">
        <f aca="false">ROUNDUP(A67/5,0)</f>
        <v>10</v>
      </c>
      <c r="C67" s="16" t="n">
        <f aca="false">ROUNDUP(A67/20.83333333,0)</f>
        <v>3</v>
      </c>
      <c r="D67" s="65" t="inlineStr">
        <f aca="false">IF(M67="",IF(C67=C66,D66,EDATE(D66,1)),M67)</f>
        <is>
          <t/>
        </is>
      </c>
      <c r="E67" s="16" t="n">
        <f aca="false">I66</f>
        <v>124468.81</v>
      </c>
      <c r="F67" s="15" t="n">
        <f aca="false">ROUND(MIN($B$14,IF(SizeCalc="margin",E67*$E$13*$E$12/100000,E67*$I$13/$I$12/10)),2)</f>
        <v>24.89</v>
      </c>
      <c r="G67" s="15" t="n">
        <f aca="false">$B$12*$B$13</f>
        <v>10</v>
      </c>
      <c r="H67" s="15" t="n">
        <f aca="false">IF(Q67="",G67*F67*10,Q67)</f>
        <v>2489</v>
      </c>
      <c r="I67" s="18" t="n">
        <f aca="false">E67+H67</f>
        <v>126957.81</v>
      </c>
      <c r="J67" s="18" t="n">
        <f aca="false">J66+(I67-I66)</f>
        <v>76957.81</v>
      </c>
      <c r="K67" s="67" t="n">
        <f aca="false">H67/E67</f>
        <v>0.019996977556064</v>
      </c>
      <c r="L67" s="67"/>
      <c r="M67" s="64"/>
      <c r="N67" s="16" t="str">
        <f aca="false">IF(M67="","",SUMIF('Daily Fills'!L50:L20032,'Growth Plan &amp; Statistics'!M67,'Daily Fills'!O50:O20032))</f>
        <v/>
      </c>
      <c r="O67" s="15" t="str">
        <f aca="false">IF(N67="","",SUMIF('Daily Fills'!L50:L20032,'Growth Plan &amp; Statistics'!M67,'Daily Fills'!P50:P20032))</f>
        <v/>
      </c>
      <c r="P67" s="15" t="str">
        <f aca="false">IF(O67="","",SUMIF('Daily Fills'!L50:L20044,'Growth Plan &amp; Statistics'!M67,'Daily Fills'!E50:E20044)/1000000)</f>
        <v/>
      </c>
      <c r="Q67" s="16"/>
      <c r="R67" s="16" t="str">
        <f aca="false">IF(N67="","",F67)</f>
        <v/>
      </c>
      <c r="S67" s="10"/>
    </row>
    <row collapsed="false" customFormat="false" customHeight="false" hidden="false" ht="13.3" outlineLevel="0" r="68">
      <c r="A68" s="16" t="n">
        <v>49</v>
      </c>
      <c r="B68" s="16" t="n">
        <f aca="false">ROUNDUP(A68/5,0)</f>
        <v>10</v>
      </c>
      <c r="C68" s="16" t="n">
        <f aca="false">ROUNDUP(A68/20.83333333,0)</f>
        <v>3</v>
      </c>
      <c r="D68" s="65" t="inlineStr">
        <f aca="false">IF(M68="",IF(C68=C67,D67,EDATE(D67,1)),M68)</f>
        <is>
          <t/>
        </is>
      </c>
      <c r="E68" s="16" t="n">
        <f aca="false">I67</f>
        <v>126957.81</v>
      </c>
      <c r="F68" s="15" t="n">
        <f aca="false">ROUND(MIN($B$14,IF(SizeCalc="margin",E68*$E$13*$E$12/100000,E68*$I$13/$I$12/10)),2)</f>
        <v>25.39</v>
      </c>
      <c r="G68" s="15" t="n">
        <f aca="false">$B$12*$B$13</f>
        <v>10</v>
      </c>
      <c r="H68" s="15" t="n">
        <f aca="false">IF(Q68="",G68*F68*10,Q68)</f>
        <v>2539</v>
      </c>
      <c r="I68" s="18" t="n">
        <f aca="false">E68+H68</f>
        <v>129496.81</v>
      </c>
      <c r="J68" s="18" t="n">
        <f aca="false">J67+(I68-I67)</f>
        <v>79496.81</v>
      </c>
      <c r="K68" s="67" t="n">
        <f aca="false">H68/E68</f>
        <v>0.0199987696700187</v>
      </c>
      <c r="L68" s="67"/>
      <c r="M68" s="64"/>
      <c r="N68" s="16" t="str">
        <f aca="false">IF(M68="","",SUMIF('Daily Fills'!L51:L20033,'Growth Plan &amp; Statistics'!M68,'Daily Fills'!O51:O20033))</f>
        <v/>
      </c>
      <c r="O68" s="15" t="str">
        <f aca="false">IF(N68="","",SUMIF('Daily Fills'!L51:L20033,'Growth Plan &amp; Statistics'!M68,'Daily Fills'!P51:P20033))</f>
        <v/>
      </c>
      <c r="P68" s="15" t="str">
        <f aca="false">IF(O68="","",SUMIF('Daily Fills'!L51:L20045,'Growth Plan &amp; Statistics'!M68,'Daily Fills'!E51:E20045)/1000000)</f>
        <v/>
      </c>
      <c r="Q68" s="16"/>
      <c r="R68" s="16" t="str">
        <f aca="false">IF(N68="","",F68)</f>
        <v/>
      </c>
      <c r="S68" s="10"/>
    </row>
    <row collapsed="false" customFormat="false" customHeight="false" hidden="false" ht="13.3" outlineLevel="0" r="69">
      <c r="A69" s="16" t="n">
        <v>50</v>
      </c>
      <c r="B69" s="16" t="n">
        <f aca="false">ROUNDUP(A69/5,0)</f>
        <v>10</v>
      </c>
      <c r="C69" s="16" t="n">
        <f aca="false">ROUNDUP(A69/20.83333333,0)</f>
        <v>3</v>
      </c>
      <c r="D69" s="65" t="inlineStr">
        <f aca="false">IF(M69="",IF(C69=C68,D68,EDATE(D68,1)),M69)</f>
        <is>
          <t/>
        </is>
      </c>
      <c r="E69" s="16" t="n">
        <f aca="false">I68</f>
        <v>129496.81</v>
      </c>
      <c r="F69" s="15" t="n">
        <f aca="false">ROUND(MIN($B$14,IF(SizeCalc="margin",E69*$E$13*$E$12/100000,E69*$I$13/$I$12/10)),2)</f>
        <v>25.9</v>
      </c>
      <c r="G69" s="15" t="n">
        <f aca="false">$B$12*$B$13</f>
        <v>10</v>
      </c>
      <c r="H69" s="15" t="n">
        <f aca="false">IF(Q69="",G69*F69*10,Q69)</f>
        <v>2590</v>
      </c>
      <c r="I69" s="18" t="n">
        <f aca="false">E69+H69</f>
        <v>132086.81</v>
      </c>
      <c r="J69" s="18" t="n">
        <f aca="false">J68+(I69-I68)</f>
        <v>82086.81</v>
      </c>
      <c r="K69" s="67" t="n">
        <f aca="false">H69/E69</f>
        <v>0.0200004926762289</v>
      </c>
      <c r="L69" s="67"/>
      <c r="M69" s="64"/>
      <c r="N69" s="16" t="str">
        <f aca="false">IF(M69="","",SUMIF('Daily Fills'!L52:L20034,'Growth Plan &amp; Statistics'!M69,'Daily Fills'!O52:O20034))</f>
        <v/>
      </c>
      <c r="O69" s="15" t="str">
        <f aca="false">IF(N69="","",SUMIF('Daily Fills'!L52:L20034,'Growth Plan &amp; Statistics'!M69,'Daily Fills'!P52:P20034))</f>
        <v/>
      </c>
      <c r="P69" s="15" t="str">
        <f aca="false">IF(O69="","",SUMIF('Daily Fills'!L52:L20046,'Growth Plan &amp; Statistics'!M69,'Daily Fills'!E52:E20046)/1000000)</f>
        <v/>
      </c>
      <c r="Q69" s="16"/>
      <c r="R69" s="16" t="str">
        <f aca="false">IF(N69="","",F69)</f>
        <v/>
      </c>
      <c r="S69" s="10"/>
    </row>
    <row collapsed="false" customFormat="false" customHeight="false" hidden="false" ht="13.3" outlineLevel="0" r="70">
      <c r="A70" s="16" t="n">
        <v>51</v>
      </c>
      <c r="B70" s="16" t="n">
        <f aca="false">ROUNDUP(A70/5,0)</f>
        <v>11</v>
      </c>
      <c r="C70" s="16" t="n">
        <f aca="false">ROUNDUP(A70/20.83333333,0)</f>
        <v>3</v>
      </c>
      <c r="D70" s="65" t="inlineStr">
        <f aca="false">IF(M70="",IF(C70=C69,D69,EDATE(D69,1)),M70)</f>
        <is>
          <t/>
        </is>
      </c>
      <c r="E70" s="16" t="n">
        <f aca="false">I69</f>
        <v>132086.81</v>
      </c>
      <c r="F70" s="15" t="n">
        <f aca="false">ROUND(MIN($B$14,IF(SizeCalc="margin",E70*$E$13*$E$12/100000,E70*$I$13/$I$12/10)),2)</f>
        <v>26.42</v>
      </c>
      <c r="G70" s="15" t="n">
        <f aca="false">$B$12*$B$13</f>
        <v>10</v>
      </c>
      <c r="H70" s="15" t="n">
        <f aca="false">IF(Q70="",G70*F70*10,Q70)</f>
        <v>2642</v>
      </c>
      <c r="I70" s="18" t="n">
        <f aca="false">E70+H70</f>
        <v>134728.81</v>
      </c>
      <c r="J70" s="18" t="n">
        <f aca="false">J69+(I70-I69)</f>
        <v>84728.81</v>
      </c>
      <c r="K70" s="67" t="n">
        <f aca="false">H70/E70</f>
        <v>0.0200019971714057</v>
      </c>
      <c r="L70" s="67"/>
      <c r="M70" s="64"/>
      <c r="N70" s="16" t="str">
        <f aca="false">IF(M70="","",SUMIF('Daily Fills'!L53:L20035,'Growth Plan &amp; Statistics'!M70,'Daily Fills'!O53:O20035))</f>
        <v/>
      </c>
      <c r="O70" s="15" t="str">
        <f aca="false">IF(N70="","",SUMIF('Daily Fills'!L53:L20035,'Growth Plan &amp; Statistics'!M70,'Daily Fills'!P53:P20035))</f>
        <v/>
      </c>
      <c r="P70" s="15" t="str">
        <f aca="false">IF(O70="","",SUMIF('Daily Fills'!L53:L20047,'Growth Plan &amp; Statistics'!M70,'Daily Fills'!E53:E20047)/1000000)</f>
        <v/>
      </c>
      <c r="Q70" s="16"/>
      <c r="R70" s="16" t="str">
        <f aca="false">IF(N70="","",F70)</f>
        <v/>
      </c>
      <c r="S70" s="10"/>
    </row>
    <row collapsed="false" customFormat="false" customHeight="false" hidden="false" ht="13.3" outlineLevel="0" r="71">
      <c r="A71" s="16" t="n">
        <v>52</v>
      </c>
      <c r="B71" s="16" t="n">
        <f aca="false">ROUNDUP(A71/5,0)</f>
        <v>11</v>
      </c>
      <c r="C71" s="16" t="n">
        <f aca="false">ROUNDUP(A71/20.83333333,0)</f>
        <v>3</v>
      </c>
      <c r="D71" s="65" t="inlineStr">
        <f aca="false">IF(M71="",IF(C71=C70,D70,EDATE(D70,1)),M71)</f>
        <is>
          <t/>
        </is>
      </c>
      <c r="E71" s="16" t="n">
        <f aca="false">I70</f>
        <v>134728.81</v>
      </c>
      <c r="F71" s="15" t="n">
        <f aca="false">ROUND(MIN($B$14,IF(SizeCalc="margin",E71*$E$13*$E$12/100000,E71*$I$13/$I$12/10)),2)</f>
        <v>26.95</v>
      </c>
      <c r="G71" s="15" t="n">
        <f aca="false">$B$12*$B$13</f>
        <v>10</v>
      </c>
      <c r="H71" s="15" t="n">
        <f aca="false">IF(Q71="",G71*F71*10,Q71)</f>
        <v>2695</v>
      </c>
      <c r="I71" s="18" t="n">
        <f aca="false">E71+H71</f>
        <v>137423.81</v>
      </c>
      <c r="J71" s="18" t="n">
        <f aca="false">J70+(I71-I70)</f>
        <v>87423.81</v>
      </c>
      <c r="K71" s="67" t="n">
        <f aca="false">H71/E71</f>
        <v>0.0200031455781432</v>
      </c>
      <c r="L71" s="67"/>
      <c r="M71" s="64"/>
      <c r="N71" s="16" t="str">
        <f aca="false">IF(M71="","",SUMIF('Daily Fills'!L54:L20036,'Growth Plan &amp; Statistics'!M71,'Daily Fills'!O54:O20036))</f>
        <v/>
      </c>
      <c r="O71" s="15" t="str">
        <f aca="false">IF(N71="","",SUMIF('Daily Fills'!L54:L20036,'Growth Plan &amp; Statistics'!M71,'Daily Fills'!P54:P20036))</f>
        <v/>
      </c>
      <c r="P71" s="15" t="str">
        <f aca="false">IF(O71="","",SUMIF('Daily Fills'!L54:L20048,'Growth Plan &amp; Statistics'!M71,'Daily Fills'!E54:E20048)/1000000)</f>
        <v/>
      </c>
      <c r="Q71" s="16"/>
      <c r="R71" s="16" t="str">
        <f aca="false">IF(N71="","",F71)</f>
        <v/>
      </c>
      <c r="S71" s="10"/>
    </row>
    <row collapsed="false" customFormat="false" customHeight="false" hidden="false" ht="13.3" outlineLevel="0" r="72">
      <c r="A72" s="16" t="n">
        <v>53</v>
      </c>
      <c r="B72" s="16" t="n">
        <f aca="false">ROUNDUP(A72/5,0)</f>
        <v>11</v>
      </c>
      <c r="C72" s="16" t="n">
        <f aca="false">ROUNDUP(A72/20.83333333,0)</f>
        <v>3</v>
      </c>
      <c r="D72" s="65" t="inlineStr">
        <f aca="false">IF(M72="",IF(C72=C71,D71,EDATE(D71,1)),M72)</f>
        <is>
          <t/>
        </is>
      </c>
      <c r="E72" s="16" t="n">
        <f aca="false">I71</f>
        <v>137423.81</v>
      </c>
      <c r="F72" s="15" t="n">
        <f aca="false">ROUND(MIN($B$14,IF(SizeCalc="margin",E72*$E$13*$E$12/100000,E72*$I$13/$I$12/10)),2)</f>
        <v>27.48</v>
      </c>
      <c r="G72" s="15" t="n">
        <f aca="false">$B$12*$B$13</f>
        <v>10</v>
      </c>
      <c r="H72" s="15" t="n">
        <f aca="false">IF(Q72="",G72*F72*10,Q72)</f>
        <v>2748</v>
      </c>
      <c r="I72" s="18" t="n">
        <f aca="false">E72+H72</f>
        <v>140171.81</v>
      </c>
      <c r="J72" s="18" t="n">
        <f aca="false">J71+(I72-I71)</f>
        <v>90171.81</v>
      </c>
      <c r="K72" s="67" t="n">
        <f aca="false">H72/E72</f>
        <v>0.0199965348071779</v>
      </c>
      <c r="L72" s="67"/>
      <c r="M72" s="64"/>
      <c r="N72" s="16" t="str">
        <f aca="false">IF(M72="","",SUMIF('Daily Fills'!L55:L20037,'Growth Plan &amp; Statistics'!M72,'Daily Fills'!O55:O20037))</f>
        <v/>
      </c>
      <c r="O72" s="15" t="str">
        <f aca="false">IF(N72="","",SUMIF('Daily Fills'!L55:L20037,'Growth Plan &amp; Statistics'!M72,'Daily Fills'!P55:P20037))</f>
        <v/>
      </c>
      <c r="P72" s="15" t="str">
        <f aca="false">IF(O72="","",SUMIF('Daily Fills'!L55:L20049,'Growth Plan &amp; Statistics'!M72,'Daily Fills'!E55:E20049)/1000000)</f>
        <v/>
      </c>
      <c r="Q72" s="16"/>
      <c r="R72" s="16" t="str">
        <f aca="false">IF(N72="","",F72)</f>
        <v/>
      </c>
      <c r="S72" s="10"/>
    </row>
    <row collapsed="false" customFormat="false" customHeight="false" hidden="false" ht="13.3" outlineLevel="0" r="73">
      <c r="A73" s="16" t="n">
        <v>54</v>
      </c>
      <c r="B73" s="16" t="n">
        <f aca="false">ROUNDUP(A73/5,0)</f>
        <v>11</v>
      </c>
      <c r="C73" s="16" t="n">
        <f aca="false">ROUNDUP(A73/20.83333333,0)</f>
        <v>3</v>
      </c>
      <c r="D73" s="65" t="inlineStr">
        <f aca="false">IF(M73="",IF(C73=C72,D72,EDATE(D72,1)),M73)</f>
        <is>
          <t/>
        </is>
      </c>
      <c r="E73" s="16" t="n">
        <f aca="false">I72</f>
        <v>140171.81</v>
      </c>
      <c r="F73" s="15" t="n">
        <f aca="false">ROUND(MIN($B$14,IF(SizeCalc="margin",E73*$E$13*$E$12/100000,E73*$I$13/$I$12/10)),2)</f>
        <v>28.03</v>
      </c>
      <c r="G73" s="15" t="n">
        <f aca="false">$B$12*$B$13</f>
        <v>10</v>
      </c>
      <c r="H73" s="15" t="n">
        <f aca="false">IF(Q73="",G73*F73*10,Q73)</f>
        <v>2803</v>
      </c>
      <c r="I73" s="18" t="n">
        <f aca="false">E73+H73</f>
        <v>142974.81</v>
      </c>
      <c r="J73" s="18" t="n">
        <f aca="false">J72+(I73-I72)</f>
        <v>92974.81</v>
      </c>
      <c r="K73" s="67" t="n">
        <f aca="false">H73/E73</f>
        <v>0.0199968881046767</v>
      </c>
      <c r="L73" s="67"/>
      <c r="M73" s="64"/>
      <c r="N73" s="16" t="str">
        <f aca="false">IF(M73="","",SUMIF('Daily Fills'!L55:L20038,'Growth Plan &amp; Statistics'!M73,'Daily Fills'!O55:O20038))</f>
        <v/>
      </c>
      <c r="O73" s="15" t="str">
        <f aca="false">IF(N73="","",SUMIF('Daily Fills'!L55:L20038,'Growth Plan &amp; Statistics'!M73,'Daily Fills'!P55:P20038))</f>
        <v/>
      </c>
      <c r="P73" s="15" t="str">
        <f aca="false">IF(O73="","",SUMIF('Daily Fills'!L55:L20050,'Growth Plan &amp; Statistics'!M73,'Daily Fills'!E55:E20050)/1000000)</f>
        <v/>
      </c>
      <c r="Q73" s="16"/>
      <c r="R73" s="16" t="str">
        <f aca="false">IF(N73="","",F73)</f>
        <v/>
      </c>
      <c r="S73" s="10"/>
    </row>
    <row collapsed="false" customFormat="false" customHeight="false" hidden="false" ht="13.3" outlineLevel="0" r="74">
      <c r="A74" s="16" t="n">
        <v>55</v>
      </c>
      <c r="B74" s="16" t="n">
        <f aca="false">ROUNDUP(A74/5,0)</f>
        <v>11</v>
      </c>
      <c r="C74" s="16" t="n">
        <f aca="false">ROUNDUP(A74/20.83333333,0)</f>
        <v>3</v>
      </c>
      <c r="D74" s="65" t="inlineStr">
        <f aca="false">IF(M74="",IF(C74=C73,D73,EDATE(D73,1)),M74)</f>
        <is>
          <t/>
        </is>
      </c>
      <c r="E74" s="16" t="n">
        <f aca="false">I73</f>
        <v>142974.81</v>
      </c>
      <c r="F74" s="15" t="n">
        <f aca="false">ROUND(MIN($B$14,IF(SizeCalc="margin",E74*$E$13*$E$12/100000,E74*$I$13/$I$12/10)),2)</f>
        <v>28.59</v>
      </c>
      <c r="G74" s="15" t="n">
        <f aca="false">$B$12*$B$13</f>
        <v>10</v>
      </c>
      <c r="H74" s="15" t="n">
        <f aca="false">IF(Q74="",G74*F74*10,Q74)</f>
        <v>2859</v>
      </c>
      <c r="I74" s="18" t="n">
        <f aca="false">E74+H74</f>
        <v>145833.81</v>
      </c>
      <c r="J74" s="18" t="n">
        <f aca="false">J73+(I74-I73)</f>
        <v>95833.81</v>
      </c>
      <c r="K74" s="67" t="n">
        <f aca="false">H74/E74</f>
        <v>0.0199965294585809</v>
      </c>
      <c r="L74" s="67"/>
      <c r="M74" s="64"/>
      <c r="N74" s="16" t="str">
        <f aca="false">IF(M74="","",SUMIF('Daily Fills'!L55:L20039,'Growth Plan &amp; Statistics'!M74,'Daily Fills'!O55:O20039))</f>
        <v/>
      </c>
      <c r="O74" s="15" t="str">
        <f aca="false">IF(N74="","",SUMIF('Daily Fills'!L55:L20039,'Growth Plan &amp; Statistics'!M74,'Daily Fills'!P55:P20039))</f>
        <v/>
      </c>
      <c r="P74" s="15" t="str">
        <f aca="false">IF(O74="","",SUMIF('Daily Fills'!L55:L20051,'Growth Plan &amp; Statistics'!M74,'Daily Fills'!E55:E20051)/1000000)</f>
        <v/>
      </c>
      <c r="Q74" s="16"/>
      <c r="R74" s="16" t="str">
        <f aca="false">IF(N74="","",F74)</f>
        <v/>
      </c>
      <c r="S74" s="10"/>
    </row>
    <row collapsed="false" customFormat="false" customHeight="false" hidden="false" ht="13.3" outlineLevel="0" r="75">
      <c r="A75" s="16" t="n">
        <v>56</v>
      </c>
      <c r="B75" s="16" t="n">
        <f aca="false">ROUNDUP(A75/5,0)</f>
        <v>12</v>
      </c>
      <c r="C75" s="16" t="n">
        <f aca="false">ROUNDUP(A75/20.83333333,0)</f>
        <v>3</v>
      </c>
      <c r="D75" s="65" t="inlineStr">
        <f aca="false">IF(M75="",IF(C75=C74,D74,EDATE(D74,1)),M75)</f>
        <is>
          <t/>
        </is>
      </c>
      <c r="E75" s="16" t="n">
        <f aca="false">I74</f>
        <v>145833.81</v>
      </c>
      <c r="F75" s="15" t="n">
        <f aca="false">ROUND(MIN($B$14,IF(SizeCalc="margin",E75*$E$13*$E$12/100000,E75*$I$13/$I$12/10)),2)</f>
        <v>29.17</v>
      </c>
      <c r="G75" s="15" t="n">
        <f aca="false">$B$12*$B$13</f>
        <v>10</v>
      </c>
      <c r="H75" s="15" t="n">
        <f aca="false">IF(Q75="",G75*F75*10,Q75)</f>
        <v>2917</v>
      </c>
      <c r="I75" s="18" t="n">
        <f aca="false">E75+H75</f>
        <v>148750.81</v>
      </c>
      <c r="J75" s="18" t="n">
        <f aca="false">J74+(I75-I74)</f>
        <v>98750.81</v>
      </c>
      <c r="K75" s="67" t="n">
        <f aca="false">H75/E75</f>
        <v>0.0200022203355998</v>
      </c>
      <c r="L75" s="67"/>
      <c r="M75" s="64"/>
      <c r="N75" s="16" t="str">
        <f aca="false">IF(M75="","",SUMIF('Daily Fills'!L55:L20040,'Growth Plan &amp; Statistics'!M75,'Daily Fills'!O55:O20040))</f>
        <v/>
      </c>
      <c r="O75" s="15" t="str">
        <f aca="false">IF(N75="","",SUMIF('Daily Fills'!L55:L20040,'Growth Plan &amp; Statistics'!M75,'Daily Fills'!P55:P20040))</f>
        <v/>
      </c>
      <c r="P75" s="15" t="str">
        <f aca="false">IF(O75="","",SUMIF('Daily Fills'!L55:L20052,'Growth Plan &amp; Statistics'!M75,'Daily Fills'!E55:E20052)/1000000)</f>
        <v/>
      </c>
      <c r="Q75" s="16"/>
      <c r="R75" s="16" t="str">
        <f aca="false">IF(N75="","",F75)</f>
        <v/>
      </c>
      <c r="S75" s="10"/>
    </row>
    <row collapsed="false" customFormat="false" customHeight="false" hidden="false" ht="13.3" outlineLevel="0" r="76">
      <c r="A76" s="16" t="n">
        <v>57</v>
      </c>
      <c r="B76" s="16" t="n">
        <f aca="false">ROUNDUP(A76/5,0)</f>
        <v>12</v>
      </c>
      <c r="C76" s="16" t="n">
        <f aca="false">ROUNDUP(A76/20.83333333,0)</f>
        <v>3</v>
      </c>
      <c r="D76" s="65" t="inlineStr">
        <f aca="false">IF(M76="",IF(C76=C75,D75,EDATE(D75,1)),M76)</f>
        <is>
          <t/>
        </is>
      </c>
      <c r="E76" s="16" t="n">
        <f aca="false">I75</f>
        <v>148750.81</v>
      </c>
      <c r="F76" s="15" t="n">
        <f aca="false">ROUND(MIN($B$14,IF(SizeCalc="margin",E76*$E$13*$E$12/100000,E76*$I$13/$I$12/10)),2)</f>
        <v>29.75</v>
      </c>
      <c r="G76" s="15" t="n">
        <f aca="false">$B$12*$B$13</f>
        <v>10</v>
      </c>
      <c r="H76" s="15" t="n">
        <f aca="false">IF(Q76="",G76*F76*10,Q76)</f>
        <v>2975</v>
      </c>
      <c r="I76" s="18" t="n">
        <f aca="false">E76+H76</f>
        <v>151725.81</v>
      </c>
      <c r="J76" s="18" t="n">
        <f aca="false">J75+(I76-I75)</f>
        <v>101725.81</v>
      </c>
      <c r="K76" s="67" t="n">
        <f aca="false">H76/E76</f>
        <v>0.01999989109303</v>
      </c>
      <c r="L76" s="67"/>
      <c r="M76" s="64"/>
      <c r="N76" s="16" t="str">
        <f aca="false">IF(M76="","",SUMIF('Daily Fills'!L55:L20041,'Growth Plan &amp; Statistics'!M76,'Daily Fills'!O55:O20041))</f>
        <v/>
      </c>
      <c r="O76" s="15" t="str">
        <f aca="false">IF(N76="","",SUMIF('Daily Fills'!L55:L20041,'Growth Plan &amp; Statistics'!M76,'Daily Fills'!P55:P20041))</f>
        <v/>
      </c>
      <c r="P76" s="15" t="str">
        <f aca="false">IF(O76="","",SUMIF('Daily Fills'!L55:L20053,'Growth Plan &amp; Statistics'!M76,'Daily Fills'!E55:E20053)/1000000)</f>
        <v/>
      </c>
      <c r="Q76" s="16"/>
      <c r="R76" s="16" t="str">
        <f aca="false">IF(N76="","",F76)</f>
        <v/>
      </c>
      <c r="S76" s="10"/>
    </row>
    <row collapsed="false" customFormat="false" customHeight="false" hidden="false" ht="13.3" outlineLevel="0" r="77">
      <c r="A77" s="16" t="n">
        <v>58</v>
      </c>
      <c r="B77" s="16" t="n">
        <f aca="false">ROUNDUP(A77/5,0)</f>
        <v>12</v>
      </c>
      <c r="C77" s="16" t="n">
        <f aca="false">ROUNDUP(A77/20.83333333,0)</f>
        <v>3</v>
      </c>
      <c r="D77" s="65" t="inlineStr">
        <f aca="false">IF(M77="",IF(C77=C76,D76,EDATE(D76,1)),M77)</f>
        <is>
          <t/>
        </is>
      </c>
      <c r="E77" s="16" t="n">
        <f aca="false">I76</f>
        <v>151725.81</v>
      </c>
      <c r="F77" s="15" t="n">
        <f aca="false">ROUND(MIN($B$14,IF(SizeCalc="margin",E77*$E$13*$E$12/100000,E77*$I$13/$I$12/10)),2)</f>
        <v>30.35</v>
      </c>
      <c r="G77" s="15" t="n">
        <f aca="false">$B$12*$B$13</f>
        <v>10</v>
      </c>
      <c r="H77" s="15" t="n">
        <f aca="false">IF(Q77="",G77*F77*10,Q77)</f>
        <v>3035</v>
      </c>
      <c r="I77" s="18" t="n">
        <f aca="false">E77+H77</f>
        <v>154760.81</v>
      </c>
      <c r="J77" s="18" t="n">
        <f aca="false">J76+(I77-I76)</f>
        <v>104760.81</v>
      </c>
      <c r="K77" s="67" t="n">
        <f aca="false">H77/E77</f>
        <v>0.0200031886466778</v>
      </c>
      <c r="L77" s="67"/>
      <c r="M77" s="64"/>
      <c r="N77" s="16" t="str">
        <f aca="false">IF(M77="","",SUMIF('Daily Fills'!L56:L20042,'Growth Plan &amp; Statistics'!M77,'Daily Fills'!O56:O20042))</f>
        <v/>
      </c>
      <c r="O77" s="15" t="str">
        <f aca="false">IF(N77="","",SUMIF('Daily Fills'!L56:L20042,'Growth Plan &amp; Statistics'!M77,'Daily Fills'!P56:P20042))</f>
        <v/>
      </c>
      <c r="P77" s="15" t="str">
        <f aca="false">IF(O77="","",SUMIF('Daily Fills'!L56:L20054,'Growth Plan &amp; Statistics'!M77,'Daily Fills'!E56:E20054)/1000000)</f>
        <v/>
      </c>
      <c r="Q77" s="16"/>
      <c r="R77" s="16" t="str">
        <f aca="false">IF(N77="","",F77)</f>
        <v/>
      </c>
      <c r="S77" s="10"/>
    </row>
    <row collapsed="false" customFormat="false" customHeight="false" hidden="false" ht="13.3" outlineLevel="0" r="78">
      <c r="A78" s="16" t="n">
        <v>59</v>
      </c>
      <c r="B78" s="16" t="n">
        <f aca="false">ROUNDUP(A78/5,0)</f>
        <v>12</v>
      </c>
      <c r="C78" s="16" t="n">
        <f aca="false">ROUNDUP(A78/20.83333333,0)</f>
        <v>3</v>
      </c>
      <c r="D78" s="65" t="inlineStr">
        <f aca="false">IF(M78="",IF(C78=C77,D77,EDATE(D77,1)),M78)</f>
        <is>
          <t/>
        </is>
      </c>
      <c r="E78" s="16" t="n">
        <f aca="false">I77</f>
        <v>154760.81</v>
      </c>
      <c r="F78" s="15" t="n">
        <f aca="false">ROUND(MIN($B$14,IF(SizeCalc="margin",E78*$E$13*$E$12/100000,E78*$I$13/$I$12/10)),2)</f>
        <v>30.95</v>
      </c>
      <c r="G78" s="15" t="n">
        <f aca="false">$B$12*$B$13</f>
        <v>10</v>
      </c>
      <c r="H78" s="15" t="n">
        <f aca="false">IF(Q78="",G78*F78*10,Q78)</f>
        <v>3095</v>
      </c>
      <c r="I78" s="18" t="n">
        <f aca="false">E78+H78</f>
        <v>157855.81</v>
      </c>
      <c r="J78" s="18" t="n">
        <f aca="false">J77+(I78-I77)</f>
        <v>107855.81</v>
      </c>
      <c r="K78" s="67" t="n">
        <f aca="false">H78/E78</f>
        <v>0.0199986030055025</v>
      </c>
      <c r="L78" s="67"/>
      <c r="M78" s="64"/>
      <c r="N78" s="16" t="str">
        <f aca="false">IF(M78="","",SUMIF('Daily Fills'!L57:L20043,'Growth Plan &amp; Statistics'!M78,'Daily Fills'!O57:O20043))</f>
        <v/>
      </c>
      <c r="O78" s="15" t="str">
        <f aca="false">IF(N78="","",SUMIF('Daily Fills'!L57:L20043,'Growth Plan &amp; Statistics'!M78,'Daily Fills'!P57:P20043))</f>
        <v/>
      </c>
      <c r="P78" s="15" t="str">
        <f aca="false">IF(O78="","",SUMIF('Daily Fills'!L57:L20055,'Growth Plan &amp; Statistics'!M78,'Daily Fills'!E57:E20055)/1000000)</f>
        <v/>
      </c>
      <c r="Q78" s="16"/>
      <c r="R78" s="16" t="str">
        <f aca="false">IF(N78="","",F78)</f>
        <v/>
      </c>
      <c r="S78" s="10"/>
    </row>
    <row collapsed="false" customFormat="false" customHeight="false" hidden="false" ht="13.3" outlineLevel="0" r="79">
      <c r="A79" s="16" t="n">
        <v>60</v>
      </c>
      <c r="B79" s="16" t="n">
        <f aca="false">ROUNDUP(A79/5,0)</f>
        <v>12</v>
      </c>
      <c r="C79" s="16" t="n">
        <f aca="false">ROUNDUP(A79/20.83333333,0)</f>
        <v>3</v>
      </c>
      <c r="D79" s="65" t="inlineStr">
        <f aca="false">IF(M79="",IF(C79=C78,D78,EDATE(D78,1)),M79)</f>
        <is>
          <t/>
        </is>
      </c>
      <c r="E79" s="16" t="n">
        <f aca="false">I78</f>
        <v>157855.81</v>
      </c>
      <c r="F79" s="15" t="n">
        <f aca="false">ROUND(MIN($B$14,IF(SizeCalc="margin",E79*$E$13*$E$12/100000,E79*$I$13/$I$12/10)),2)</f>
        <v>31.57</v>
      </c>
      <c r="G79" s="15" t="n">
        <f aca="false">$B$12*$B$13</f>
        <v>10</v>
      </c>
      <c r="H79" s="15" t="n">
        <f aca="false">IF(Q79="",G79*F79*10,Q79)</f>
        <v>3157</v>
      </c>
      <c r="I79" s="18" t="n">
        <f aca="false">E79+H79</f>
        <v>161012.81</v>
      </c>
      <c r="J79" s="18" t="n">
        <f aca="false">J78+(I79-I78)</f>
        <v>111012.81</v>
      </c>
      <c r="K79" s="67" t="n">
        <f aca="false">H79/E79</f>
        <v>0.0199992638851874</v>
      </c>
      <c r="L79" s="67"/>
      <c r="M79" s="64"/>
      <c r="N79" s="16" t="str">
        <f aca="false">IF(M79="","",SUMIF('Daily Fills'!L58:L20044,'Growth Plan &amp; Statistics'!M79,'Daily Fills'!O58:O20044))</f>
        <v/>
      </c>
      <c r="O79" s="15" t="str">
        <f aca="false">IF(N79="","",SUMIF('Daily Fills'!L58:L20044,'Growth Plan &amp; Statistics'!M79,'Daily Fills'!P58:P20044))</f>
        <v/>
      </c>
      <c r="P79" s="15" t="str">
        <f aca="false">IF(O79="","",SUMIF('Daily Fills'!L58:L20056,'Growth Plan &amp; Statistics'!M79,'Daily Fills'!E58:E20056)/1000000)</f>
        <v/>
      </c>
      <c r="Q79" s="16"/>
      <c r="R79" s="16" t="str">
        <f aca="false">IF(N79="","",F79)</f>
        <v/>
      </c>
      <c r="S79" s="10"/>
    </row>
    <row collapsed="false" customFormat="false" customHeight="false" hidden="false" ht="13.3" outlineLevel="0" r="80">
      <c r="A80" s="16" t="n">
        <v>61</v>
      </c>
      <c r="B80" s="16" t="n">
        <f aca="false">ROUNDUP(A80/5,0)</f>
        <v>13</v>
      </c>
      <c r="C80" s="16" t="n">
        <f aca="false">ROUNDUP(A80/20.83333333,0)</f>
        <v>3</v>
      </c>
      <c r="D80" s="65" t="inlineStr">
        <f aca="false">IF(M80="",IF(C80=C79,D79,EDATE(D79,1)),M80)</f>
        <is>
          <t/>
        </is>
      </c>
      <c r="E80" s="16" t="n">
        <f aca="false">I79</f>
        <v>161012.81</v>
      </c>
      <c r="F80" s="15" t="n">
        <f aca="false">ROUND(MIN($B$14,IF(SizeCalc="margin",E80*$E$13*$E$12/100000,E80*$I$13/$I$12/10)),2)</f>
        <v>32.2</v>
      </c>
      <c r="G80" s="15" t="n">
        <f aca="false">$B$12*$B$13</f>
        <v>10</v>
      </c>
      <c r="H80" s="15" t="n">
        <f aca="false">IF(Q80="",G80*F80*10,Q80)</f>
        <v>3220</v>
      </c>
      <c r="I80" s="18" t="n">
        <f aca="false">E80+H80</f>
        <v>164232.81</v>
      </c>
      <c r="J80" s="18" t="n">
        <f aca="false">J79+(I80-I79)</f>
        <v>114232.81</v>
      </c>
      <c r="K80" s="67" t="n">
        <f aca="false">H80/E80</f>
        <v>0.0199984088222546</v>
      </c>
      <c r="L80" s="67"/>
      <c r="M80" s="64"/>
      <c r="N80" s="16" t="str">
        <f aca="false">IF(M80="","",SUMIF('Daily Fills'!L59:L20045,'Growth Plan &amp; Statistics'!M80,'Daily Fills'!O59:O20045))</f>
        <v/>
      </c>
      <c r="O80" s="15" t="str">
        <f aca="false">IF(N80="","",SUMIF('Daily Fills'!L59:L20045,'Growth Plan &amp; Statistics'!M80,'Daily Fills'!P59:P20045))</f>
        <v/>
      </c>
      <c r="P80" s="15" t="str">
        <f aca="false">IF(O80="","",SUMIF('Daily Fills'!L59:L20057,'Growth Plan &amp; Statistics'!M80,'Daily Fills'!E59:E20057)/1000000)</f>
        <v/>
      </c>
      <c r="Q80" s="16"/>
      <c r="R80" s="16" t="str">
        <f aca="false">IF(N80="","",F80)</f>
        <v/>
      </c>
      <c r="S80" s="10"/>
    </row>
    <row collapsed="false" customFormat="false" customHeight="false" hidden="false" ht="13.3" outlineLevel="0" r="81">
      <c r="A81" s="16" t="n">
        <v>62</v>
      </c>
      <c r="B81" s="16" t="n">
        <f aca="false">ROUNDUP(A81/5,0)</f>
        <v>13</v>
      </c>
      <c r="C81" s="16" t="n">
        <f aca="false">ROUNDUP(A81/20.83333333,0)</f>
        <v>3</v>
      </c>
      <c r="D81" s="65" t="inlineStr">
        <f aca="false">IF(M81="",IF(C81=C80,D80,EDATE(D80,1)),M81)</f>
        <is>
          <t/>
        </is>
      </c>
      <c r="E81" s="16" t="n">
        <f aca="false">I80</f>
        <v>164232.81</v>
      </c>
      <c r="F81" s="15" t="n">
        <f aca="false">ROUND(MIN($B$14,IF(SizeCalc="margin",E81*$E$13*$E$12/100000,E81*$I$13/$I$12/10)),2)</f>
        <v>32.85</v>
      </c>
      <c r="G81" s="15" t="n">
        <f aca="false">$B$12*$B$13</f>
        <v>10</v>
      </c>
      <c r="H81" s="15" t="n">
        <f aca="false">IF(Q81="",G81*F81*10,Q81)</f>
        <v>3285</v>
      </c>
      <c r="I81" s="18" t="n">
        <f aca="false">E81+H81</f>
        <v>167517.81</v>
      </c>
      <c r="J81" s="18" t="n">
        <f aca="false">J80+(I81-I80)</f>
        <v>117517.81</v>
      </c>
      <c r="K81" s="67" t="n">
        <f aca="false">H81/E81</f>
        <v>0.0200020933697719</v>
      </c>
      <c r="L81" s="67"/>
      <c r="M81" s="64"/>
      <c r="N81" s="16" t="str">
        <f aca="false">IF(M81="","",SUMIF('Daily Fills'!L60:L20046,'Growth Plan &amp; Statistics'!M81,'Daily Fills'!O60:O20046))</f>
        <v/>
      </c>
      <c r="O81" s="15" t="str">
        <f aca="false">IF(N81="","",SUMIF('Daily Fills'!L60:L20046,'Growth Plan &amp; Statistics'!M81,'Daily Fills'!P60:P20046))</f>
        <v/>
      </c>
      <c r="P81" s="15" t="str">
        <f aca="false">IF(O81="","",SUMIF('Daily Fills'!L60:L20058,'Growth Plan &amp; Statistics'!M81,'Daily Fills'!E60:E20058)/1000000)</f>
        <v/>
      </c>
      <c r="Q81" s="16"/>
      <c r="R81" s="16" t="str">
        <f aca="false">IF(N81="","",F81)</f>
        <v/>
      </c>
      <c r="S81" s="10"/>
    </row>
    <row collapsed="false" customFormat="false" customHeight="false" hidden="false" ht="13.3" outlineLevel="0" r="82">
      <c r="A82" s="16" t="n">
        <v>63</v>
      </c>
      <c r="B82" s="16" t="n">
        <f aca="false">ROUNDUP(A82/5,0)</f>
        <v>13</v>
      </c>
      <c r="C82" s="16" t="n">
        <f aca="false">ROUNDUP(A82/20.83333333,0)</f>
        <v>4</v>
      </c>
      <c r="D82" s="65" t="n">
        <f aca="false">IF(M82="",IF(C82=C81,D81,EDATE(D81,1)),M82)</f>
        <v>41902</v>
      </c>
      <c r="E82" s="16" t="n">
        <f aca="false">I81</f>
        <v>167517.81</v>
      </c>
      <c r="F82" s="15" t="n">
        <f aca="false">ROUND(MIN($B$14,IF(SizeCalc="margin",E82*$E$13*$E$12/100000,E82*$I$13/$I$12/10)),2)</f>
        <v>33.5</v>
      </c>
      <c r="G82" s="15" t="n">
        <f aca="false">$B$12*$B$13</f>
        <v>10</v>
      </c>
      <c r="H82" s="15" t="n">
        <f aca="false">IF(Q82="",G82*F82*10,Q82)</f>
        <v>3350</v>
      </c>
      <c r="I82" s="18" t="n">
        <f aca="false">E82+H82</f>
        <v>170867.81</v>
      </c>
      <c r="J82" s="18" t="n">
        <f aca="false">J81+(I82-I81)</f>
        <v>120867.81</v>
      </c>
      <c r="K82" s="67" t="n">
        <f aca="false">H82/E82</f>
        <v>0.0199978736589262</v>
      </c>
      <c r="L82" s="67"/>
      <c r="M82" s="64"/>
      <c r="N82" s="16" t="str">
        <f aca="false">IF(M82="","",SUMIF('Daily Fills'!L61:L20047,'Growth Plan &amp; Statistics'!M82,'Daily Fills'!O61:O20047))</f>
        <v/>
      </c>
      <c r="O82" s="15" t="str">
        <f aca="false">IF(N82="","",SUMIF('Daily Fills'!L61:L20047,'Growth Plan &amp; Statistics'!M82,'Daily Fills'!P61:P20047))</f>
        <v/>
      </c>
      <c r="P82" s="15" t="str">
        <f aca="false">IF(O82="","",SUMIF('Daily Fills'!L61:L20059,'Growth Plan &amp; Statistics'!M82,'Daily Fills'!E61:E20059)/1000000)</f>
        <v/>
      </c>
      <c r="Q82" s="16"/>
      <c r="R82" s="16" t="str">
        <f aca="false">IF(N82="","",F82)</f>
        <v/>
      </c>
      <c r="S82" s="10"/>
    </row>
    <row collapsed="false" customFormat="false" customHeight="false" hidden="false" ht="13.3" outlineLevel="0" r="83">
      <c r="A83" s="16" t="n">
        <v>64</v>
      </c>
      <c r="B83" s="16" t="n">
        <f aca="false">ROUNDUP(A83/5,0)</f>
        <v>13</v>
      </c>
      <c r="C83" s="16" t="n">
        <f aca="false">ROUNDUP(A83/20.83333333,0)</f>
        <v>4</v>
      </c>
      <c r="D83" s="65" t="inlineStr">
        <f aca="false">IF(M83="",IF(C83=C82,D82,EDATE(D82,1)),M83)</f>
        <is>
          <t/>
        </is>
      </c>
      <c r="E83" s="16" t="n">
        <f aca="false">I82</f>
        <v>170867.81</v>
      </c>
      <c r="F83" s="15" t="n">
        <f aca="false">ROUND(MIN($B$14,IF(SizeCalc="margin",E83*$E$13*$E$12/100000,E83*$I$13/$I$12/10)),2)</f>
        <v>34.17</v>
      </c>
      <c r="G83" s="15" t="n">
        <f aca="false">$B$12*$B$13</f>
        <v>10</v>
      </c>
      <c r="H83" s="15" t="n">
        <f aca="false">IF(Q83="",G83*F83*10,Q83)</f>
        <v>3417</v>
      </c>
      <c r="I83" s="18" t="n">
        <f aca="false">E83+H83</f>
        <v>174284.81</v>
      </c>
      <c r="J83" s="18" t="n">
        <f aca="false">J82+(I83-I82)</f>
        <v>124284.81</v>
      </c>
      <c r="K83" s="67" t="n">
        <f aca="false">H83/E83</f>
        <v>0.0199979153475426</v>
      </c>
      <c r="L83" s="67"/>
      <c r="M83" s="64"/>
      <c r="N83" s="16" t="str">
        <f aca="false">IF(M83="","",SUMIF('Daily Fills'!L62:L20048,'Growth Plan &amp; Statistics'!M83,'Daily Fills'!O62:O20048))</f>
        <v/>
      </c>
      <c r="O83" s="15" t="str">
        <f aca="false">IF(N83="","",SUMIF('Daily Fills'!L62:L20048,'Growth Plan &amp; Statistics'!M83,'Daily Fills'!P62:P20048))</f>
        <v/>
      </c>
      <c r="P83" s="15" t="str">
        <f aca="false">IF(O83="","",SUMIF('Daily Fills'!L62:L20060,'Growth Plan &amp; Statistics'!M83,'Daily Fills'!E62:E20060)/1000000)</f>
        <v/>
      </c>
      <c r="Q83" s="16"/>
      <c r="R83" s="16" t="str">
        <f aca="false">IF(N83="","",F83)</f>
        <v/>
      </c>
      <c r="S83" s="10"/>
    </row>
    <row collapsed="false" customFormat="false" customHeight="false" hidden="false" ht="13.3" outlineLevel="0" r="84">
      <c r="A84" s="16" t="n">
        <v>65</v>
      </c>
      <c r="B84" s="16" t="n">
        <f aca="false">ROUNDUP(A84/5,0)</f>
        <v>13</v>
      </c>
      <c r="C84" s="16" t="n">
        <f aca="false">ROUNDUP(A84/20.83333333,0)</f>
        <v>4</v>
      </c>
      <c r="D84" s="65" t="inlineStr">
        <f aca="false">IF(M84="",IF(C84=C83,D83,EDATE(D83,1)),M84)</f>
        <is>
          <t/>
        </is>
      </c>
      <c r="E84" s="16" t="n">
        <f aca="false">I83</f>
        <v>174284.81</v>
      </c>
      <c r="F84" s="15" t="n">
        <f aca="false">ROUND(MIN($B$14,IF(SizeCalc="margin",E84*$E$13*$E$12/100000,E84*$I$13/$I$12/10)),2)</f>
        <v>34.86</v>
      </c>
      <c r="G84" s="15" t="n">
        <f aca="false">$B$12*$B$13</f>
        <v>10</v>
      </c>
      <c r="H84" s="15" t="n">
        <f aca="false">IF(Q84="",G84*F84*10,Q84)</f>
        <v>3486</v>
      </c>
      <c r="I84" s="18" t="n">
        <f aca="false">E84+H84</f>
        <v>177770.81</v>
      </c>
      <c r="J84" s="18" t="n">
        <f aca="false">J83+(I84-I83)</f>
        <v>127770.81</v>
      </c>
      <c r="K84" s="67" t="n">
        <f aca="false">H84/E84</f>
        <v>0.0200017431237983</v>
      </c>
      <c r="L84" s="67"/>
      <c r="M84" s="64"/>
      <c r="N84" s="16" t="str">
        <f aca="false">IF(M84="","",SUMIF('Daily Fills'!L63:L20049,'Growth Plan &amp; Statistics'!M84,'Daily Fills'!O63:O20049))</f>
        <v/>
      </c>
      <c r="O84" s="15" t="str">
        <f aca="false">IF(N84="","",SUMIF('Daily Fills'!L63:L20049,'Growth Plan &amp; Statistics'!M84,'Daily Fills'!P63:P20049))</f>
        <v/>
      </c>
      <c r="P84" s="15" t="str">
        <f aca="false">IF(O84="","",SUMIF('Daily Fills'!L63:L20061,'Growth Plan &amp; Statistics'!M84,'Daily Fills'!E63:E20061)/1000000)</f>
        <v/>
      </c>
      <c r="Q84" s="16"/>
      <c r="R84" s="16" t="str">
        <f aca="false">IF(N84="","",F84)</f>
        <v/>
      </c>
      <c r="S84" s="10"/>
    </row>
    <row collapsed="false" customFormat="false" customHeight="false" hidden="false" ht="13.3" outlineLevel="0" r="85">
      <c r="A85" s="16" t="n">
        <v>66</v>
      </c>
      <c r="B85" s="16" t="n">
        <f aca="false">ROUNDUP(A85/5,0)</f>
        <v>14</v>
      </c>
      <c r="C85" s="16" t="n">
        <f aca="false">ROUNDUP(A85/20.83333333,0)</f>
        <v>4</v>
      </c>
      <c r="D85" s="65" t="inlineStr">
        <f aca="false">IF(M85="",IF(C85=C84,D84,EDATE(D84,1)),M85)</f>
        <is>
          <t/>
        </is>
      </c>
      <c r="E85" s="16" t="n">
        <f aca="false">I84</f>
        <v>177770.81</v>
      </c>
      <c r="F85" s="15" t="n">
        <f aca="false">ROUND(MIN($B$14,IF(SizeCalc="margin",E85*$E$13*$E$12/100000,E85*$I$13/$I$12/10)),2)</f>
        <v>35.55</v>
      </c>
      <c r="G85" s="15" t="n">
        <f aca="false">$B$12*$B$13</f>
        <v>10</v>
      </c>
      <c r="H85" s="15" t="n">
        <f aca="false">IF(Q85="",G85*F85*10,Q85)</f>
        <v>3555</v>
      </c>
      <c r="I85" s="18" t="n">
        <f aca="false">E85+H85</f>
        <v>181325.81</v>
      </c>
      <c r="J85" s="18" t="n">
        <f aca="false">J84+(I85-I84)</f>
        <v>131325.81</v>
      </c>
      <c r="K85" s="67" t="n">
        <f aca="false">H85/E85</f>
        <v>0.0199976587832389</v>
      </c>
      <c r="L85" s="67"/>
      <c r="M85" s="64"/>
      <c r="N85" s="16" t="str">
        <f aca="false">IF(M85="","",SUMIF('Daily Fills'!L64:L20050,'Growth Plan &amp; Statistics'!M85,'Daily Fills'!O64:O20050))</f>
        <v/>
      </c>
      <c r="O85" s="15" t="str">
        <f aca="false">IF(N85="","",SUMIF('Daily Fills'!L64:L20050,'Growth Plan &amp; Statistics'!M85,'Daily Fills'!P64:P20050))</f>
        <v/>
      </c>
      <c r="P85" s="15" t="str">
        <f aca="false">IF(O85="","",SUMIF('Daily Fills'!L64:L20062,'Growth Plan &amp; Statistics'!M85,'Daily Fills'!E64:E20062)/1000000)</f>
        <v/>
      </c>
      <c r="Q85" s="16"/>
      <c r="R85" s="16" t="str">
        <f aca="false">IF(N85="","",F85)</f>
        <v/>
      </c>
      <c r="S85" s="10"/>
    </row>
    <row collapsed="false" customFormat="false" customHeight="false" hidden="false" ht="13.3" outlineLevel="0" r="86">
      <c r="A86" s="16" t="n">
        <v>67</v>
      </c>
      <c r="B86" s="16" t="n">
        <f aca="false">ROUNDUP(A86/5,0)</f>
        <v>14</v>
      </c>
      <c r="C86" s="16" t="n">
        <f aca="false">ROUNDUP(A86/20.83333333,0)</f>
        <v>4</v>
      </c>
      <c r="D86" s="65" t="inlineStr">
        <f aca="false">IF(M86="",IF(C86=C85,D85,EDATE(D85,1)),M86)</f>
        <is>
          <t/>
        </is>
      </c>
      <c r="E86" s="16" t="n">
        <f aca="false">I85</f>
        <v>181325.81</v>
      </c>
      <c r="F86" s="15" t="n">
        <f aca="false">ROUND(MIN($B$14,IF(SizeCalc="margin",E86*$E$13*$E$12/100000,E86*$I$13/$I$12/10)),2)</f>
        <v>36.27</v>
      </c>
      <c r="G86" s="15" t="n">
        <f aca="false">$B$12*$B$13</f>
        <v>10</v>
      </c>
      <c r="H86" s="15" t="n">
        <f aca="false">IF(Q86="",G86*F86*10,Q86)</f>
        <v>3627</v>
      </c>
      <c r="I86" s="18" t="n">
        <f aca="false">E86+H86</f>
        <v>184952.81</v>
      </c>
      <c r="J86" s="18" t="n">
        <f aca="false">J85+(I86-I85)</f>
        <v>134952.81</v>
      </c>
      <c r="K86" s="67" t="n">
        <f aca="false">H86/E86</f>
        <v>0.0200026681254037</v>
      </c>
      <c r="L86" s="67"/>
      <c r="M86" s="64"/>
      <c r="N86" s="16" t="str">
        <f aca="false">IF(M86="","",SUMIF('Daily Fills'!L65:L20051,'Growth Plan &amp; Statistics'!M86,'Daily Fills'!O65:O20051))</f>
        <v/>
      </c>
      <c r="O86" s="15" t="str">
        <f aca="false">IF(N86="","",SUMIF('Daily Fills'!L65:L20051,'Growth Plan &amp; Statistics'!M86,'Daily Fills'!P65:P20051))</f>
        <v/>
      </c>
      <c r="P86" s="15" t="str">
        <f aca="false">IF(O86="","",SUMIF('Daily Fills'!L65:L20063,'Growth Plan &amp; Statistics'!M86,'Daily Fills'!E65:E20063)/1000000)</f>
        <v/>
      </c>
      <c r="Q86" s="16"/>
      <c r="R86" s="16" t="str">
        <f aca="false">IF(N86="","",F86)</f>
        <v/>
      </c>
      <c r="S86" s="10"/>
    </row>
    <row collapsed="false" customFormat="false" customHeight="false" hidden="false" ht="13.3" outlineLevel="0" r="87">
      <c r="A87" s="16" t="n">
        <v>68</v>
      </c>
      <c r="B87" s="16" t="n">
        <f aca="false">ROUNDUP(A87/5,0)</f>
        <v>14</v>
      </c>
      <c r="C87" s="16" t="n">
        <f aca="false">ROUNDUP(A87/20.83333333,0)</f>
        <v>4</v>
      </c>
      <c r="D87" s="65" t="inlineStr">
        <f aca="false">IF(M87="",IF(C87=C86,D86,EDATE(D86,1)),M87)</f>
        <is>
          <t/>
        </is>
      </c>
      <c r="E87" s="16" t="n">
        <f aca="false">I86</f>
        <v>184952.81</v>
      </c>
      <c r="F87" s="15" t="n">
        <f aca="false">ROUND(MIN($B$14,IF(SizeCalc="margin",E87*$E$13*$E$12/100000,E87*$I$13/$I$12/10)),2)</f>
        <v>36.99</v>
      </c>
      <c r="G87" s="15" t="n">
        <f aca="false">$B$12*$B$13</f>
        <v>10</v>
      </c>
      <c r="H87" s="15" t="n">
        <f aca="false">IF(Q87="",G87*F87*10,Q87)</f>
        <v>3699</v>
      </c>
      <c r="I87" s="18" t="n">
        <f aca="false">E87+H87</f>
        <v>188651.81</v>
      </c>
      <c r="J87" s="18" t="n">
        <f aca="false">J86+(I87-I86)</f>
        <v>138651.81</v>
      </c>
      <c r="K87" s="67" t="n">
        <f aca="false">H87/E87</f>
        <v>0.019999696138707</v>
      </c>
      <c r="L87" s="67"/>
      <c r="M87" s="64"/>
      <c r="N87" s="16" t="str">
        <f aca="false">IF(M87="","",SUMIF('Daily Fills'!L66:L20052,'Growth Plan &amp; Statistics'!M87,'Daily Fills'!O66:O20052))</f>
        <v/>
      </c>
      <c r="O87" s="15" t="str">
        <f aca="false">IF(N87="","",SUMIF('Daily Fills'!L66:L20052,'Growth Plan &amp; Statistics'!M87,'Daily Fills'!P66:P20052))</f>
        <v/>
      </c>
      <c r="P87" s="15" t="str">
        <f aca="false">IF(O87="","",SUMIF('Daily Fills'!L66:L20064,'Growth Plan &amp; Statistics'!M87,'Daily Fills'!E66:E20064)/1000000)</f>
        <v/>
      </c>
      <c r="Q87" s="16"/>
      <c r="R87" s="16" t="str">
        <f aca="false">IF(N87="","",F87)</f>
        <v/>
      </c>
      <c r="S87" s="10"/>
    </row>
    <row collapsed="false" customFormat="false" customHeight="false" hidden="false" ht="13.3" outlineLevel="0" r="88">
      <c r="A88" s="16" t="n">
        <v>69</v>
      </c>
      <c r="B88" s="16" t="n">
        <f aca="false">ROUNDUP(A88/5,0)</f>
        <v>14</v>
      </c>
      <c r="C88" s="16" t="n">
        <f aca="false">ROUNDUP(A88/20.83333333,0)</f>
        <v>4</v>
      </c>
      <c r="D88" s="65" t="inlineStr">
        <f aca="false">IF(M88="",IF(C88=C87,D87,EDATE(D87,1)),M88)</f>
        <is>
          <t/>
        </is>
      </c>
      <c r="E88" s="16" t="n">
        <f aca="false">I87</f>
        <v>188651.81</v>
      </c>
      <c r="F88" s="15" t="n">
        <f aca="false">ROUND(MIN($B$14,IF(SizeCalc="margin",E88*$E$13*$E$12/100000,E88*$I$13/$I$12/10)),2)</f>
        <v>37.73</v>
      </c>
      <c r="G88" s="15" t="n">
        <f aca="false">$B$12*$B$13</f>
        <v>10</v>
      </c>
      <c r="H88" s="15" t="n">
        <f aca="false">IF(Q88="",G88*F88*10,Q88)</f>
        <v>3773</v>
      </c>
      <c r="I88" s="18" t="n">
        <f aca="false">E88+H88</f>
        <v>192424.81</v>
      </c>
      <c r="J88" s="18" t="n">
        <f aca="false">J87+(I88-I87)</f>
        <v>142424.81</v>
      </c>
      <c r="K88" s="67" t="n">
        <f aca="false">H88/E88</f>
        <v>0.0199998081120982</v>
      </c>
      <c r="L88" s="67"/>
      <c r="M88" s="64"/>
      <c r="N88" s="16" t="str">
        <f aca="false">IF(M88="","",SUMIF('Daily Fills'!L67:L20053,'Growth Plan &amp; Statistics'!M88,'Daily Fills'!O67:O20053))</f>
        <v/>
      </c>
      <c r="O88" s="15" t="str">
        <f aca="false">IF(N88="","",SUMIF('Daily Fills'!L67:L20053,'Growth Plan &amp; Statistics'!M88,'Daily Fills'!P67:P20053))</f>
        <v/>
      </c>
      <c r="P88" s="15" t="str">
        <f aca="false">IF(O88="","",SUMIF('Daily Fills'!L67:L20065,'Growth Plan &amp; Statistics'!M88,'Daily Fills'!E67:E20065)/1000000)</f>
        <v/>
      </c>
      <c r="Q88" s="16"/>
      <c r="R88" s="16" t="str">
        <f aca="false">IF(N88="","",F88)</f>
        <v/>
      </c>
      <c r="S88" s="10"/>
    </row>
    <row collapsed="false" customFormat="false" customHeight="false" hidden="false" ht="13.3" outlineLevel="0" r="89">
      <c r="A89" s="16" t="n">
        <v>70</v>
      </c>
      <c r="B89" s="16" t="n">
        <f aca="false">ROUNDUP(A89/5,0)</f>
        <v>14</v>
      </c>
      <c r="C89" s="16" t="n">
        <f aca="false">ROUNDUP(A89/20.83333333,0)</f>
        <v>4</v>
      </c>
      <c r="D89" s="65" t="inlineStr">
        <f aca="false">IF(M89="",IF(C89=C88,D88,EDATE(D88,1)),M89)</f>
        <is>
          <t/>
        </is>
      </c>
      <c r="E89" s="16" t="n">
        <f aca="false">I88</f>
        <v>192424.81</v>
      </c>
      <c r="F89" s="15" t="n">
        <f aca="false">ROUND(MIN($B$14,IF(SizeCalc="margin",E89*$E$13*$E$12/100000,E89*$I$13/$I$12/10)),2)</f>
        <v>38.48</v>
      </c>
      <c r="G89" s="15" t="n">
        <f aca="false">$B$12*$B$13</f>
        <v>10</v>
      </c>
      <c r="H89" s="15" t="n">
        <f aca="false">IF(Q89="",G89*F89*10,Q89)</f>
        <v>3848</v>
      </c>
      <c r="I89" s="18" t="n">
        <f aca="false">E89+H89</f>
        <v>196272.81</v>
      </c>
      <c r="J89" s="18" t="n">
        <f aca="false">J88+(I89-I88)</f>
        <v>146272.81</v>
      </c>
      <c r="K89" s="67" t="n">
        <f aca="false">H89/E89</f>
        <v>0.0199974213304407</v>
      </c>
      <c r="L89" s="67"/>
      <c r="M89" s="64"/>
      <c r="N89" s="16" t="str">
        <f aca="false">IF(M89="","",SUMIF('Daily Fills'!L68:L20054,'Growth Plan &amp; Statistics'!M89,'Daily Fills'!O68:O20054))</f>
        <v/>
      </c>
      <c r="O89" s="15" t="str">
        <f aca="false">IF(N89="","",SUMIF('Daily Fills'!L68:L20054,'Growth Plan &amp; Statistics'!M89,'Daily Fills'!P68:P20054))</f>
        <v/>
      </c>
      <c r="P89" s="15" t="str">
        <f aca="false">IF(O89="","",SUMIF('Daily Fills'!L68:L20066,'Growth Plan &amp; Statistics'!M89,'Daily Fills'!E68:E20066)/1000000)</f>
        <v/>
      </c>
      <c r="Q89" s="16"/>
      <c r="R89" s="16" t="str">
        <f aca="false">IF(N89="","",F89)</f>
        <v/>
      </c>
      <c r="S89" s="10"/>
    </row>
    <row collapsed="false" customFormat="false" customHeight="false" hidden="false" ht="13.3" outlineLevel="0" r="90">
      <c r="A90" s="16" t="n">
        <v>71</v>
      </c>
      <c r="B90" s="16" t="n">
        <f aca="false">ROUNDUP(A90/5,0)</f>
        <v>15</v>
      </c>
      <c r="C90" s="16" t="n">
        <f aca="false">ROUNDUP(A90/20.83333333,0)</f>
        <v>4</v>
      </c>
      <c r="D90" s="65" t="inlineStr">
        <f aca="false">IF(M90="",IF(C90=C89,D89,EDATE(D89,1)),M90)</f>
        <is>
          <t/>
        </is>
      </c>
      <c r="E90" s="16" t="n">
        <f aca="false">I89</f>
        <v>196272.81</v>
      </c>
      <c r="F90" s="15" t="n">
        <f aca="false">ROUND(MIN($B$14,IF(SizeCalc="margin",E90*$E$13*$E$12/100000,E90*$I$13/$I$12/10)),2)</f>
        <v>39.25</v>
      </c>
      <c r="G90" s="15" t="n">
        <f aca="false">$B$12*$B$13</f>
        <v>10</v>
      </c>
      <c r="H90" s="15" t="n">
        <f aca="false">IF(Q90="",G90*F90*10,Q90)</f>
        <v>3925</v>
      </c>
      <c r="I90" s="18" t="n">
        <f aca="false">E90+H90</f>
        <v>200197.81</v>
      </c>
      <c r="J90" s="18" t="n">
        <f aca="false">J89+(I90-I89)</f>
        <v>150197.81</v>
      </c>
      <c r="K90" s="67" t="n">
        <f aca="false">H90/E90</f>
        <v>0.0199976756841663</v>
      </c>
      <c r="L90" s="67"/>
      <c r="M90" s="64"/>
      <c r="N90" s="16" t="str">
        <f aca="false">IF(M90="","",SUMIF('Daily Fills'!L69:L20055,'Growth Plan &amp; Statistics'!M90,'Daily Fills'!O69:O20055))</f>
        <v/>
      </c>
      <c r="O90" s="15" t="str">
        <f aca="false">IF(N90="","",SUMIF('Daily Fills'!L69:L20055,'Growth Plan &amp; Statistics'!M90,'Daily Fills'!P69:P20055))</f>
        <v/>
      </c>
      <c r="P90" s="15" t="str">
        <f aca="false">IF(O90="","",SUMIF('Daily Fills'!L69:L20067,'Growth Plan &amp; Statistics'!M90,'Daily Fills'!E69:E20067)/1000000)</f>
        <v/>
      </c>
      <c r="Q90" s="16"/>
      <c r="R90" s="16" t="str">
        <f aca="false">IF(N90="","",F90)</f>
        <v/>
      </c>
      <c r="S90" s="10"/>
    </row>
    <row collapsed="false" customFormat="false" customHeight="false" hidden="false" ht="13.3" outlineLevel="0" r="91">
      <c r="A91" s="16" t="n">
        <v>72</v>
      </c>
      <c r="B91" s="16" t="n">
        <f aca="false">ROUNDUP(A91/5,0)</f>
        <v>15</v>
      </c>
      <c r="C91" s="16" t="n">
        <f aca="false">ROUNDUP(A91/20.83333333,0)</f>
        <v>4</v>
      </c>
      <c r="D91" s="65" t="inlineStr">
        <f aca="false">IF(M91="",IF(C91=C90,D90,EDATE(D90,1)),M91)</f>
        <is>
          <t/>
        </is>
      </c>
      <c r="E91" s="16" t="n">
        <f aca="false">I90</f>
        <v>200197.81</v>
      </c>
      <c r="F91" s="15" t="n">
        <f aca="false">ROUND(MIN($B$14,IF(SizeCalc="margin",E91*$E$13*$E$12/100000,E91*$I$13/$I$12/10)),2)</f>
        <v>40.04</v>
      </c>
      <c r="G91" s="15" t="n">
        <f aca="false">$B$12*$B$13</f>
        <v>10</v>
      </c>
      <c r="H91" s="15" t="n">
        <f aca="false">IF(Q91="",G91*F91*10,Q91)</f>
        <v>4004</v>
      </c>
      <c r="I91" s="18" t="n">
        <f aca="false">E91+H91</f>
        <v>204201.81</v>
      </c>
      <c r="J91" s="18" t="n">
        <f aca="false">J90+(I91-I90)</f>
        <v>154201.81</v>
      </c>
      <c r="K91" s="67" t="n">
        <f aca="false">H91/E91</f>
        <v>0.0200002187836121</v>
      </c>
      <c r="L91" s="67"/>
      <c r="M91" s="64"/>
      <c r="N91" s="16" t="str">
        <f aca="false">IF(M91="","",SUMIF('Daily Fills'!L70:L20056,'Growth Plan &amp; Statistics'!M91,'Daily Fills'!O70:O20056))</f>
        <v/>
      </c>
      <c r="O91" s="15" t="str">
        <f aca="false">IF(N91="","",SUMIF('Daily Fills'!L70:L20056,'Growth Plan &amp; Statistics'!M91,'Daily Fills'!P70:P20056))</f>
        <v/>
      </c>
      <c r="P91" s="15" t="str">
        <f aca="false">IF(O91="","",SUMIF('Daily Fills'!L70:L20068,'Growth Plan &amp; Statistics'!M91,'Daily Fills'!E70:E20068)/1000000)</f>
        <v/>
      </c>
      <c r="Q91" s="16"/>
      <c r="R91" s="16" t="str">
        <f aca="false">IF(N91="","",F91)</f>
        <v/>
      </c>
      <c r="S91" s="10"/>
    </row>
    <row collapsed="false" customFormat="false" customHeight="false" hidden="false" ht="13.3" outlineLevel="0" r="92">
      <c r="A92" s="16" t="n">
        <v>73</v>
      </c>
      <c r="B92" s="16" t="n">
        <f aca="false">ROUNDUP(A92/5,0)</f>
        <v>15</v>
      </c>
      <c r="C92" s="16" t="n">
        <f aca="false">ROUNDUP(A92/20.83333333,0)</f>
        <v>4</v>
      </c>
      <c r="D92" s="65" t="inlineStr">
        <f aca="false">IF(M92="",IF(C92=C91,D91,EDATE(D91,1)),M92)</f>
        <is>
          <t/>
        </is>
      </c>
      <c r="E92" s="16" t="n">
        <f aca="false">I91</f>
        <v>204201.81</v>
      </c>
      <c r="F92" s="15" t="n">
        <f aca="false">ROUND(MIN($B$14,IF(SizeCalc="margin",E92*$E$13*$E$12/100000,E92*$I$13/$I$12/10)),2)</f>
        <v>40.84</v>
      </c>
      <c r="G92" s="15" t="n">
        <f aca="false">$B$12*$B$13</f>
        <v>10</v>
      </c>
      <c r="H92" s="15" t="n">
        <f aca="false">IF(Q92="",G92*F92*10,Q92)</f>
        <v>4084</v>
      </c>
      <c r="I92" s="18" t="n">
        <f aca="false">E92+H92</f>
        <v>208285.81</v>
      </c>
      <c r="J92" s="18" t="n">
        <f aca="false">J91+(I92-I91)</f>
        <v>158285.81</v>
      </c>
      <c r="K92" s="67" t="n">
        <f aca="false">H92/E92</f>
        <v>0.0199998227243921</v>
      </c>
      <c r="L92" s="67"/>
      <c r="M92" s="64"/>
      <c r="N92" s="16" t="str">
        <f aca="false">IF(M92="","",SUMIF('Daily Fills'!L71:L20057,'Growth Plan &amp; Statistics'!M92,'Daily Fills'!O71:O20057))</f>
        <v/>
      </c>
      <c r="O92" s="15" t="str">
        <f aca="false">IF(N92="","",SUMIF('Daily Fills'!L71:L20057,'Growth Plan &amp; Statistics'!M92,'Daily Fills'!P71:P20057))</f>
        <v/>
      </c>
      <c r="P92" s="15" t="str">
        <f aca="false">IF(O92="","",SUMIF('Daily Fills'!L71:L20069,'Growth Plan &amp; Statistics'!M92,'Daily Fills'!E71:E20069)/1000000)</f>
        <v/>
      </c>
      <c r="Q92" s="16"/>
      <c r="R92" s="16" t="str">
        <f aca="false">IF(N92="","",F92)</f>
        <v/>
      </c>
      <c r="S92" s="10"/>
    </row>
    <row collapsed="false" customFormat="false" customHeight="false" hidden="false" ht="13.3" outlineLevel="0" r="93">
      <c r="A93" s="16" t="n">
        <v>74</v>
      </c>
      <c r="B93" s="16" t="n">
        <f aca="false">ROUNDUP(A93/5,0)</f>
        <v>15</v>
      </c>
      <c r="C93" s="16" t="n">
        <f aca="false">ROUNDUP(A93/20.83333333,0)</f>
        <v>4</v>
      </c>
      <c r="D93" s="65" t="inlineStr">
        <f aca="false">IF(M93="",IF(C93=C92,D92,EDATE(D92,1)),M93)</f>
        <is>
          <t/>
        </is>
      </c>
      <c r="E93" s="16" t="n">
        <f aca="false">I92</f>
        <v>208285.81</v>
      </c>
      <c r="F93" s="15" t="n">
        <f aca="false">ROUND(MIN($B$14,IF(SizeCalc="margin",E93*$E$13*$E$12/100000,E93*$I$13/$I$12/10)),2)</f>
        <v>41.66</v>
      </c>
      <c r="G93" s="15" t="n">
        <f aca="false">$B$12*$B$13</f>
        <v>10</v>
      </c>
      <c r="H93" s="15" t="n">
        <f aca="false">IF(Q93="",G93*F93*10,Q93)</f>
        <v>4166</v>
      </c>
      <c r="I93" s="18" t="n">
        <f aca="false">E93+H93</f>
        <v>212451.81</v>
      </c>
      <c r="J93" s="18" t="n">
        <f aca="false">J92+(I93-I92)</f>
        <v>162451.81</v>
      </c>
      <c r="K93" s="67" t="n">
        <f aca="false">H93/E93</f>
        <v>0.0200013625508142</v>
      </c>
      <c r="L93" s="67"/>
      <c r="M93" s="64"/>
      <c r="N93" s="16" t="str">
        <f aca="false">IF(M93="","",SUMIF('Daily Fills'!L72:L20058,'Growth Plan &amp; Statistics'!M93,'Daily Fills'!O72:O20058))</f>
        <v/>
      </c>
      <c r="O93" s="15" t="str">
        <f aca="false">IF(N93="","",SUMIF('Daily Fills'!L72:L20058,'Growth Plan &amp; Statistics'!M93,'Daily Fills'!P72:P20058))</f>
        <v/>
      </c>
      <c r="P93" s="15" t="str">
        <f aca="false">IF(O93="","",SUMIF('Daily Fills'!L72:L20070,'Growth Plan &amp; Statistics'!M93,'Daily Fills'!E72:E20070)/1000000)</f>
        <v/>
      </c>
      <c r="Q93" s="16"/>
      <c r="R93" s="16" t="str">
        <f aca="false">IF(N93="","",F93)</f>
        <v/>
      </c>
      <c r="S93" s="10"/>
    </row>
    <row collapsed="false" customFormat="false" customHeight="false" hidden="false" ht="13.3" outlineLevel="0" r="94">
      <c r="A94" s="16" t="n">
        <v>75</v>
      </c>
      <c r="B94" s="16" t="n">
        <f aca="false">ROUNDUP(A94/5,0)</f>
        <v>15</v>
      </c>
      <c r="C94" s="16" t="n">
        <f aca="false">ROUNDUP(A94/20.83333333,0)</f>
        <v>4</v>
      </c>
      <c r="D94" s="65" t="inlineStr">
        <f aca="false">IF(M94="",IF(C94=C93,D93,EDATE(D93,1)),M94)</f>
        <is>
          <t/>
        </is>
      </c>
      <c r="E94" s="16" t="n">
        <f aca="false">I93</f>
        <v>212451.81</v>
      </c>
      <c r="F94" s="15" t="n">
        <f aca="false">ROUND(MIN($B$14,IF(SizeCalc="margin",E94*$E$13*$E$12/100000,E94*$I$13/$I$12/10)),2)</f>
        <v>42.49</v>
      </c>
      <c r="G94" s="15" t="n">
        <f aca="false">$B$12*$B$13</f>
        <v>10</v>
      </c>
      <c r="H94" s="15" t="n">
        <f aca="false">IF(Q94="",G94*F94*10,Q94)</f>
        <v>4249</v>
      </c>
      <c r="I94" s="18" t="n">
        <f aca="false">E94+H94</f>
        <v>216700.81</v>
      </c>
      <c r="J94" s="18" t="n">
        <f aca="false">J93+(I94-I93)</f>
        <v>166700.81</v>
      </c>
      <c r="K94" s="67" t="n">
        <f aca="false">H94/E94</f>
        <v>0.019999829608418</v>
      </c>
      <c r="L94" s="67"/>
      <c r="M94" s="64"/>
      <c r="N94" s="16" t="str">
        <f aca="false">IF(M94="","",SUMIF('Daily Fills'!L73:L20059,'Growth Plan &amp; Statistics'!M94,'Daily Fills'!O73:O20059))</f>
        <v/>
      </c>
      <c r="O94" s="15" t="str">
        <f aca="false">IF(N94="","",SUMIF('Daily Fills'!L73:L20059,'Growth Plan &amp; Statistics'!M94,'Daily Fills'!P73:P20059))</f>
        <v/>
      </c>
      <c r="P94" s="15" t="str">
        <f aca="false">IF(O94="","",SUMIF('Daily Fills'!L73:L20071,'Growth Plan &amp; Statistics'!M94,'Daily Fills'!E73:E20071)/1000000)</f>
        <v/>
      </c>
      <c r="Q94" s="16"/>
      <c r="R94" s="16" t="str">
        <f aca="false">IF(N94="","",F94)</f>
        <v/>
      </c>
      <c r="S94" s="10"/>
    </row>
    <row collapsed="false" customFormat="false" customHeight="false" hidden="false" ht="13.3" outlineLevel="0" r="95">
      <c r="A95" s="16" t="n">
        <v>76</v>
      </c>
      <c r="B95" s="16" t="n">
        <f aca="false">ROUNDUP(A95/5,0)</f>
        <v>16</v>
      </c>
      <c r="C95" s="16" t="n">
        <f aca="false">ROUNDUP(A95/20.83333333,0)</f>
        <v>4</v>
      </c>
      <c r="D95" s="65" t="inlineStr">
        <f aca="false">IF(M95="",IF(C95=C94,D94,EDATE(D94,1)),M95)</f>
        <is>
          <t/>
        </is>
      </c>
      <c r="E95" s="16" t="n">
        <f aca="false">I94</f>
        <v>216700.81</v>
      </c>
      <c r="F95" s="15" t="n">
        <f aca="false">ROUND(MIN($B$14,IF(SizeCalc="margin",E95*$E$13*$E$12/100000,E95*$I$13/$I$12/10)),2)</f>
        <v>43.34</v>
      </c>
      <c r="G95" s="15" t="n">
        <f aca="false">$B$12*$B$13</f>
        <v>10</v>
      </c>
      <c r="H95" s="15" t="n">
        <f aca="false">IF(Q95="",G95*F95*10,Q95)</f>
        <v>4334</v>
      </c>
      <c r="I95" s="18" t="n">
        <f aca="false">E95+H95</f>
        <v>221034.81</v>
      </c>
      <c r="J95" s="18" t="n">
        <f aca="false">J94+(I95-I94)</f>
        <v>171034.81</v>
      </c>
      <c r="K95" s="67" t="n">
        <f aca="false">H95/E95</f>
        <v>0.0199999252425499</v>
      </c>
      <c r="L95" s="67"/>
      <c r="M95" s="64"/>
      <c r="N95" s="16" t="str">
        <f aca="false">IF(M95="","",SUMIF('Daily Fills'!L74:L20060,'Growth Plan &amp; Statistics'!M95,'Daily Fills'!O74:O20060))</f>
        <v/>
      </c>
      <c r="O95" s="15" t="str">
        <f aca="false">IF(N95="","",SUMIF('Daily Fills'!L74:L20060,'Growth Plan &amp; Statistics'!M95,'Daily Fills'!P74:P20060))</f>
        <v/>
      </c>
      <c r="P95" s="15" t="str">
        <f aca="false">IF(O95="","",SUMIF('Daily Fills'!L74:L20072,'Growth Plan &amp; Statistics'!M95,'Daily Fills'!E74:E20072)/1000000)</f>
        <v/>
      </c>
      <c r="Q95" s="16"/>
      <c r="R95" s="16" t="str">
        <f aca="false">IF(N95="","",F95)</f>
        <v/>
      </c>
      <c r="S95" s="10"/>
    </row>
    <row collapsed="false" customFormat="false" customHeight="false" hidden="false" ht="13.3" outlineLevel="0" r="96">
      <c r="A96" s="16" t="n">
        <v>77</v>
      </c>
      <c r="B96" s="16" t="n">
        <f aca="false">ROUNDUP(A96/5,0)</f>
        <v>16</v>
      </c>
      <c r="C96" s="16" t="n">
        <f aca="false">ROUNDUP(A96/20.83333333,0)</f>
        <v>4</v>
      </c>
      <c r="D96" s="65" t="inlineStr">
        <f aca="false">IF(M96="",IF(C96=C95,D95,EDATE(D95,1)),M96)</f>
        <is>
          <t/>
        </is>
      </c>
      <c r="E96" s="16" t="n">
        <f aca="false">I95</f>
        <v>221034.81</v>
      </c>
      <c r="F96" s="15" t="n">
        <f aca="false">ROUND(MIN($B$14,IF(SizeCalc="margin",E96*$E$13*$E$12/100000,E96*$I$13/$I$12/10)),2)</f>
        <v>44.21</v>
      </c>
      <c r="G96" s="15" t="n">
        <f aca="false">$B$12*$B$13</f>
        <v>10</v>
      </c>
      <c r="H96" s="15" t="n">
        <f aca="false">IF(Q96="",G96*F96*10,Q96)</f>
        <v>4421</v>
      </c>
      <c r="I96" s="18" t="n">
        <f aca="false">E96+H96</f>
        <v>225455.81</v>
      </c>
      <c r="J96" s="18" t="n">
        <f aca="false">J95+(I96-I95)</f>
        <v>175455.81</v>
      </c>
      <c r="K96" s="67" t="n">
        <f aca="false">H96/E96</f>
        <v>0.020001374444143</v>
      </c>
      <c r="L96" s="67"/>
      <c r="M96" s="64"/>
      <c r="N96" s="16" t="str">
        <f aca="false">IF(M96="","",SUMIF('Daily Fills'!L75:L20061,'Growth Plan &amp; Statistics'!M96,'Daily Fills'!O75:O20061))</f>
        <v/>
      </c>
      <c r="O96" s="15" t="str">
        <f aca="false">IF(N96="","",SUMIF('Daily Fills'!L75:L20061,'Growth Plan &amp; Statistics'!M96,'Daily Fills'!P75:P20061))</f>
        <v/>
      </c>
      <c r="P96" s="15" t="str">
        <f aca="false">IF(O96="","",SUMIF('Daily Fills'!L75:L20073,'Growth Plan &amp; Statistics'!M96,'Daily Fills'!E75:E20073)/1000000)</f>
        <v/>
      </c>
      <c r="Q96" s="16"/>
      <c r="R96" s="16" t="str">
        <f aca="false">IF(N96="","",F96)</f>
        <v/>
      </c>
      <c r="S96" s="10"/>
    </row>
    <row collapsed="false" customFormat="false" customHeight="false" hidden="false" ht="13.3" outlineLevel="0" r="97">
      <c r="A97" s="16" t="n">
        <v>78</v>
      </c>
      <c r="B97" s="16" t="n">
        <f aca="false">ROUNDUP(A97/5,0)</f>
        <v>16</v>
      </c>
      <c r="C97" s="16" t="n">
        <f aca="false">ROUNDUP(A97/20.83333333,0)</f>
        <v>4</v>
      </c>
      <c r="D97" s="65" t="inlineStr">
        <f aca="false">IF(M97="",IF(C97=C96,D96,EDATE(D96,1)),M97)</f>
        <is>
          <t/>
        </is>
      </c>
      <c r="E97" s="16" t="n">
        <f aca="false">I96</f>
        <v>225455.81</v>
      </c>
      <c r="F97" s="15" t="n">
        <f aca="false">ROUND(MIN($B$14,IF(SizeCalc="margin",E97*$E$13*$E$12/100000,E97*$I$13/$I$12/10)),2)</f>
        <v>45.09</v>
      </c>
      <c r="G97" s="15" t="n">
        <f aca="false">$B$12*$B$13</f>
        <v>10</v>
      </c>
      <c r="H97" s="15" t="n">
        <f aca="false">IF(Q97="",G97*F97*10,Q97)</f>
        <v>4509</v>
      </c>
      <c r="I97" s="18" t="n">
        <f aca="false">E97+H97</f>
        <v>229964.81</v>
      </c>
      <c r="J97" s="18" t="n">
        <f aca="false">J96+(I97-I96)</f>
        <v>179964.81</v>
      </c>
      <c r="K97" s="67" t="n">
        <f aca="false">H97/E97</f>
        <v>0.019999484599665</v>
      </c>
      <c r="L97" s="67"/>
      <c r="M97" s="64"/>
      <c r="N97" s="16" t="str">
        <f aca="false">IF(M97="","",SUMIF('Daily Fills'!L76:L20062,'Growth Plan &amp; Statistics'!M97,'Daily Fills'!O76:O20062))</f>
        <v/>
      </c>
      <c r="O97" s="15" t="str">
        <f aca="false">IF(N97="","",SUMIF('Daily Fills'!L76:L20062,'Growth Plan &amp; Statistics'!M97,'Daily Fills'!P76:P20062))</f>
        <v/>
      </c>
      <c r="P97" s="15" t="str">
        <f aca="false">IF(O97="","",SUMIF('Daily Fills'!L76:L20074,'Growth Plan &amp; Statistics'!M97,'Daily Fills'!E76:E20074)/1000000)</f>
        <v/>
      </c>
      <c r="Q97" s="16"/>
      <c r="R97" s="16" t="str">
        <f aca="false">IF(N97="","",F97)</f>
        <v/>
      </c>
      <c r="S97" s="10"/>
    </row>
    <row collapsed="false" customFormat="false" customHeight="false" hidden="false" ht="13.3" outlineLevel="0" r="98">
      <c r="A98" s="16" t="n">
        <v>79</v>
      </c>
      <c r="B98" s="16" t="n">
        <f aca="false">ROUNDUP(A98/5,0)</f>
        <v>16</v>
      </c>
      <c r="C98" s="16" t="n">
        <f aca="false">ROUNDUP(A98/20.83333333,0)</f>
        <v>4</v>
      </c>
      <c r="D98" s="65" t="inlineStr">
        <f aca="false">IF(M98="",IF(C98=C97,D97,EDATE(D97,1)),M98)</f>
        <is>
          <t/>
        </is>
      </c>
      <c r="E98" s="16" t="n">
        <f aca="false">I97</f>
        <v>229964.81</v>
      </c>
      <c r="F98" s="15" t="n">
        <f aca="false">ROUND(MIN($B$14,IF(SizeCalc="margin",E98*$E$13*$E$12/100000,E98*$I$13/$I$12/10)),2)</f>
        <v>45.99</v>
      </c>
      <c r="G98" s="15" t="n">
        <f aca="false">$B$12*$B$13</f>
        <v>10</v>
      </c>
      <c r="H98" s="15" t="n">
        <f aca="false">IF(Q98="",G98*F98*10,Q98)</f>
        <v>4599</v>
      </c>
      <c r="I98" s="18" t="n">
        <f aca="false">E98+H98</f>
        <v>234563.81</v>
      </c>
      <c r="J98" s="18" t="n">
        <f aca="false">J97+(I98-I97)</f>
        <v>184563.81</v>
      </c>
      <c r="K98" s="67" t="n">
        <f aca="false">H98/E98</f>
        <v>0.0199987119768455</v>
      </c>
      <c r="L98" s="67"/>
      <c r="M98" s="64"/>
      <c r="N98" s="16" t="str">
        <f aca="false">IF(M98="","",SUMIF('Daily Fills'!L77:L20063,'Growth Plan &amp; Statistics'!M98,'Daily Fills'!O77:O20063))</f>
        <v/>
      </c>
      <c r="O98" s="15" t="str">
        <f aca="false">IF(N98="","",SUMIF('Daily Fills'!L77:L20063,'Growth Plan &amp; Statistics'!M98,'Daily Fills'!P77:P20063))</f>
        <v/>
      </c>
      <c r="P98" s="15" t="str">
        <f aca="false">IF(O98="","",SUMIF('Daily Fills'!L77:L20075,'Growth Plan &amp; Statistics'!M98,'Daily Fills'!E77:E20075)/1000000)</f>
        <v/>
      </c>
      <c r="Q98" s="16"/>
      <c r="R98" s="16" t="str">
        <f aca="false">IF(N98="","",F98)</f>
        <v/>
      </c>
      <c r="S98" s="10"/>
    </row>
    <row collapsed="false" customFormat="false" customHeight="false" hidden="false" ht="13.3" outlineLevel="0" r="99">
      <c r="A99" s="16" t="n">
        <v>80</v>
      </c>
      <c r="B99" s="16" t="n">
        <f aca="false">ROUNDUP(A99/5,0)</f>
        <v>16</v>
      </c>
      <c r="C99" s="16" t="n">
        <f aca="false">ROUNDUP(A99/20.83333333,0)</f>
        <v>4</v>
      </c>
      <c r="D99" s="65" t="inlineStr">
        <f aca="false">IF(M99="",IF(C99=C98,D98,EDATE(D98,1)),M99)</f>
        <is>
          <t/>
        </is>
      </c>
      <c r="E99" s="16" t="n">
        <f aca="false">I98</f>
        <v>234563.81</v>
      </c>
      <c r="F99" s="15" t="n">
        <f aca="false">ROUND(MIN($B$14,IF(SizeCalc="margin",E99*$E$13*$E$12/100000,E99*$I$13/$I$12/10)),2)</f>
        <v>46.91</v>
      </c>
      <c r="G99" s="15" t="n">
        <f aca="false">$B$12*$B$13</f>
        <v>10</v>
      </c>
      <c r="H99" s="15" t="n">
        <f aca="false">IF(Q99="",G99*F99*10,Q99)</f>
        <v>4691</v>
      </c>
      <c r="I99" s="18" t="n">
        <f aca="false">E99+H99</f>
        <v>239254.81</v>
      </c>
      <c r="J99" s="18" t="n">
        <f aca="false">J98+(I99-I98)</f>
        <v>189254.81</v>
      </c>
      <c r="K99" s="67" t="n">
        <f aca="false">H99/E99</f>
        <v>0.0199988224952519</v>
      </c>
      <c r="L99" s="67"/>
      <c r="M99" s="64"/>
      <c r="N99" s="16" t="str">
        <f aca="false">IF(M99="","",SUMIF('Daily Fills'!L78:L20064,'Growth Plan &amp; Statistics'!M99,'Daily Fills'!O78:O20064))</f>
        <v/>
      </c>
      <c r="O99" s="15" t="str">
        <f aca="false">IF(N99="","",SUMIF('Daily Fills'!L78:L20064,'Growth Plan &amp; Statistics'!M99,'Daily Fills'!P78:P20064))</f>
        <v/>
      </c>
      <c r="P99" s="15" t="str">
        <f aca="false">IF(O99="","",SUMIF('Daily Fills'!L78:L20076,'Growth Plan &amp; Statistics'!M99,'Daily Fills'!E78:E20076)/1000000)</f>
        <v/>
      </c>
      <c r="Q99" s="16"/>
      <c r="R99" s="16" t="str">
        <f aca="false">IF(N99="","",F99)</f>
        <v/>
      </c>
      <c r="S99" s="10"/>
    </row>
    <row collapsed="false" customFormat="false" customHeight="false" hidden="false" ht="13.3" outlineLevel="0" r="100">
      <c r="A100" s="16" t="n">
        <v>81</v>
      </c>
      <c r="B100" s="16" t="n">
        <f aca="false">ROUNDUP(A100/5,0)</f>
        <v>17</v>
      </c>
      <c r="C100" s="16" t="n">
        <f aca="false">ROUNDUP(A100/20.83333333,0)</f>
        <v>4</v>
      </c>
      <c r="D100" s="65" t="inlineStr">
        <f aca="false">IF(M100="",IF(C100=C99,D99,EDATE(D99,1)),M100)</f>
        <is>
          <t/>
        </is>
      </c>
      <c r="E100" s="16" t="n">
        <f aca="false">I99</f>
        <v>239254.81</v>
      </c>
      <c r="F100" s="15" t="n">
        <f aca="false">ROUND(MIN($B$14,IF(SizeCalc="margin",E100*$E$13*$E$12/100000,E100*$I$13/$I$12/10)),2)</f>
        <v>47.85</v>
      </c>
      <c r="G100" s="15" t="n">
        <f aca="false">$B$12*$B$13</f>
        <v>10</v>
      </c>
      <c r="H100" s="15" t="n">
        <f aca="false">IF(Q100="",G100*F100*10,Q100)</f>
        <v>4785</v>
      </c>
      <c r="I100" s="18" t="n">
        <f aca="false">E100+H100</f>
        <v>244039.81</v>
      </c>
      <c r="J100" s="18" t="n">
        <f aca="false">J99+(I100-I99)</f>
        <v>194039.81</v>
      </c>
      <c r="K100" s="67" t="n">
        <f aca="false">H100/E100</f>
        <v>0.0199995979182195</v>
      </c>
      <c r="L100" s="67"/>
      <c r="M100" s="64"/>
      <c r="N100" s="16" t="str">
        <f aca="false">IF(M100="","",SUMIF('Daily Fills'!L79:L20065,'Growth Plan &amp; Statistics'!M100,'Daily Fills'!O79:O20065))</f>
        <v/>
      </c>
      <c r="O100" s="15" t="str">
        <f aca="false">IF(N100="","",SUMIF('Daily Fills'!L79:L20065,'Growth Plan &amp; Statistics'!M100,'Daily Fills'!P79:P20065))</f>
        <v/>
      </c>
      <c r="P100" s="15" t="str">
        <f aca="false">IF(O100="","",SUMIF('Daily Fills'!L79:L20077,'Growth Plan &amp; Statistics'!M100,'Daily Fills'!E79:E20077)/1000000)</f>
        <v/>
      </c>
      <c r="Q100" s="16"/>
      <c r="R100" s="16" t="str">
        <f aca="false">IF(N100="","",F100)</f>
        <v/>
      </c>
      <c r="S100" s="10"/>
    </row>
    <row collapsed="false" customFormat="false" customHeight="false" hidden="false" ht="13.3" outlineLevel="0" r="101">
      <c r="A101" s="16" t="n">
        <v>82</v>
      </c>
      <c r="B101" s="16" t="n">
        <f aca="false">ROUNDUP(A101/5,0)</f>
        <v>17</v>
      </c>
      <c r="C101" s="16" t="n">
        <f aca="false">ROUNDUP(A101/20.83333333,0)</f>
        <v>4</v>
      </c>
      <c r="D101" s="65" t="inlineStr">
        <f aca="false">IF(M101="",IF(C101=C100,D100,EDATE(D100,1)),M101)</f>
        <is>
          <t/>
        </is>
      </c>
      <c r="E101" s="16" t="n">
        <f aca="false">I100</f>
        <v>244039.81</v>
      </c>
      <c r="F101" s="15" t="n">
        <f aca="false">ROUND(MIN($B$14,IF(SizeCalc="margin",E101*$E$13*$E$12/100000,E101*$I$13/$I$12/10)),2)</f>
        <v>48.81</v>
      </c>
      <c r="G101" s="15" t="n">
        <f aca="false">$B$12*$B$13</f>
        <v>10</v>
      </c>
      <c r="H101" s="15" t="n">
        <f aca="false">IF(Q101="",G101*F101*10,Q101)</f>
        <v>4881</v>
      </c>
      <c r="I101" s="18" t="n">
        <f aca="false">E101+H101</f>
        <v>248920.81</v>
      </c>
      <c r="J101" s="18" t="n">
        <f aca="false">J100+(I101-I100)</f>
        <v>198920.81</v>
      </c>
      <c r="K101" s="67" t="n">
        <f aca="false">H101/E101</f>
        <v>0.0200008351096487</v>
      </c>
      <c r="L101" s="67"/>
      <c r="M101" s="64"/>
      <c r="N101" s="16" t="str">
        <f aca="false">IF(M101="","",SUMIF('Daily Fills'!L80:L20066,'Growth Plan &amp; Statistics'!M101,'Daily Fills'!O80:O20066))</f>
        <v/>
      </c>
      <c r="O101" s="15" t="str">
        <f aca="false">IF(N101="","",SUMIF('Daily Fills'!L80:L20066,'Growth Plan &amp; Statistics'!M101,'Daily Fills'!P80:P20066))</f>
        <v/>
      </c>
      <c r="P101" s="15" t="str">
        <f aca="false">IF(O101="","",SUMIF('Daily Fills'!L80:L20078,'Growth Plan &amp; Statistics'!M101,'Daily Fills'!E80:E20078)/1000000)</f>
        <v/>
      </c>
      <c r="Q101" s="16"/>
      <c r="R101" s="16" t="str">
        <f aca="false">IF(N101="","",F101)</f>
        <v/>
      </c>
      <c r="S101" s="10"/>
    </row>
    <row collapsed="false" customFormat="false" customHeight="false" hidden="false" ht="13.3" outlineLevel="0" r="102">
      <c r="A102" s="16" t="n">
        <v>83</v>
      </c>
      <c r="B102" s="16" t="n">
        <f aca="false">ROUNDUP(A102/5,0)</f>
        <v>17</v>
      </c>
      <c r="C102" s="16" t="n">
        <f aca="false">ROUNDUP(A102/20.83333333,0)</f>
        <v>4</v>
      </c>
      <c r="D102" s="65" t="inlineStr">
        <f aca="false">IF(M102="",IF(C102=C101,D101,EDATE(D101,1)),M102)</f>
        <is>
          <t/>
        </is>
      </c>
      <c r="E102" s="16" t="n">
        <f aca="false">I101</f>
        <v>248920.81</v>
      </c>
      <c r="F102" s="15" t="n">
        <f aca="false">ROUND(MIN($B$14,IF(SizeCalc="margin",E102*$E$13*$E$12/100000,E102*$I$13/$I$12/10)),2)</f>
        <v>49.78</v>
      </c>
      <c r="G102" s="15" t="n">
        <f aca="false">$B$12*$B$13</f>
        <v>10</v>
      </c>
      <c r="H102" s="15" t="n">
        <f aca="false">IF(Q102="",G102*F102*10,Q102)</f>
        <v>4978</v>
      </c>
      <c r="I102" s="18" t="n">
        <f aca="false">E102+H102</f>
        <v>253898.81</v>
      </c>
      <c r="J102" s="18" t="n">
        <f aca="false">J101+(I102-I101)</f>
        <v>203898.81</v>
      </c>
      <c r="K102" s="67" t="n">
        <f aca="false">H102/E102</f>
        <v>0.0199983279823009</v>
      </c>
      <c r="L102" s="67"/>
      <c r="M102" s="64"/>
      <c r="N102" s="16" t="str">
        <f aca="false">IF(M102="","",SUMIF('Daily Fills'!L81:L20067,'Growth Plan &amp; Statistics'!M102,'Daily Fills'!O81:O20067))</f>
        <v/>
      </c>
      <c r="O102" s="15" t="str">
        <f aca="false">IF(N102="","",SUMIF('Daily Fills'!L81:L20067,'Growth Plan &amp; Statistics'!M102,'Daily Fills'!P81:P20067))</f>
        <v/>
      </c>
      <c r="P102" s="15" t="str">
        <f aca="false">IF(O102="","",SUMIF('Daily Fills'!L81:L20079,'Growth Plan &amp; Statistics'!M102,'Daily Fills'!E81:E20079)/1000000)</f>
        <v/>
      </c>
      <c r="Q102" s="16"/>
      <c r="R102" s="16" t="str">
        <f aca="false">IF(N102="","",F102)</f>
        <v/>
      </c>
      <c r="S102" s="10"/>
    </row>
    <row collapsed="false" customFormat="false" customHeight="false" hidden="false" ht="13.3" outlineLevel="0" r="103">
      <c r="A103" s="16" t="n">
        <v>84</v>
      </c>
      <c r="B103" s="16" t="n">
        <f aca="false">ROUNDUP(A103/5,0)</f>
        <v>17</v>
      </c>
      <c r="C103" s="16" t="n">
        <f aca="false">ROUNDUP(A103/20.83333333,0)</f>
        <v>5</v>
      </c>
      <c r="D103" s="65" t="n">
        <f aca="false">IF(M103="",IF(C103=C102,D102,EDATE(D102,1)),M103)</f>
        <v>41932</v>
      </c>
      <c r="E103" s="16" t="n">
        <f aca="false">I102</f>
        <v>253898.81</v>
      </c>
      <c r="F103" s="15" t="n">
        <f aca="false">ROUND(MIN($B$14,IF(SizeCalc="margin",E103*$E$13*$E$12/100000,E103*$I$13/$I$12/10)),2)</f>
        <v>50.78</v>
      </c>
      <c r="G103" s="15" t="n">
        <f aca="false">$B$12*$B$13</f>
        <v>10</v>
      </c>
      <c r="H103" s="15" t="n">
        <f aca="false">IF(Q103="",G103*F103*10,Q103)</f>
        <v>5078</v>
      </c>
      <c r="I103" s="18" t="n">
        <f aca="false">E103+H103</f>
        <v>258976.81</v>
      </c>
      <c r="J103" s="18" t="n">
        <f aca="false">J102+(I103-I102)</f>
        <v>208976.81</v>
      </c>
      <c r="K103" s="67" t="n">
        <f aca="false">H103/E103</f>
        <v>0.0200000937381313</v>
      </c>
      <c r="L103" s="67"/>
      <c r="M103" s="64"/>
      <c r="N103" s="16" t="str">
        <f aca="false">IF(M103="","",SUMIF('Daily Fills'!L82:L20068,'Growth Plan &amp; Statistics'!M103,'Daily Fills'!O82:O20068))</f>
        <v/>
      </c>
      <c r="O103" s="15" t="str">
        <f aca="false">IF(N103="","",SUMIF('Daily Fills'!L82:L20068,'Growth Plan &amp; Statistics'!M103,'Daily Fills'!P82:P20068))</f>
        <v/>
      </c>
      <c r="P103" s="15" t="str">
        <f aca="false">IF(O103="","",SUMIF('Daily Fills'!L82:L20080,'Growth Plan &amp; Statistics'!M103,'Daily Fills'!E82:E20080)/1000000)</f>
        <v/>
      </c>
      <c r="Q103" s="16"/>
      <c r="R103" s="16" t="str">
        <f aca="false">IF(N103="","",F103)</f>
        <v/>
      </c>
      <c r="S103" s="10"/>
    </row>
    <row collapsed="false" customFormat="false" customHeight="false" hidden="false" ht="13.3" outlineLevel="0" r="104">
      <c r="A104" s="16" t="n">
        <v>85</v>
      </c>
      <c r="B104" s="16" t="n">
        <f aca="false">ROUNDUP(A104/5,0)</f>
        <v>17</v>
      </c>
      <c r="C104" s="16" t="n">
        <f aca="false">ROUNDUP(A104/20.83333333,0)</f>
        <v>5</v>
      </c>
      <c r="D104" s="65" t="inlineStr">
        <f aca="false">IF(M104="",IF(C104=C103,D103,EDATE(D103,1)),M104)</f>
        <is>
          <t/>
        </is>
      </c>
      <c r="E104" s="16" t="n">
        <f aca="false">I103</f>
        <v>258976.81</v>
      </c>
      <c r="F104" s="15" t="n">
        <f aca="false">ROUND(MIN($B$14,IF(SizeCalc="margin",E104*$E$13*$E$12/100000,E104*$I$13/$I$12/10)),2)</f>
        <v>51.8</v>
      </c>
      <c r="G104" s="15" t="n">
        <f aca="false">$B$12*$B$13</f>
        <v>10</v>
      </c>
      <c r="H104" s="15" t="n">
        <f aca="false">IF(Q104="",G104*F104*10,Q104)</f>
        <v>5180</v>
      </c>
      <c r="I104" s="18" t="n">
        <f aca="false">E104+H104</f>
        <v>264156.81</v>
      </c>
      <c r="J104" s="18" t="n">
        <f aca="false">J103+(I104-I103)</f>
        <v>214156.81</v>
      </c>
      <c r="K104" s="67" t="n">
        <f aca="false">H104/E104</f>
        <v>0.0200017908939414</v>
      </c>
      <c r="L104" s="67"/>
      <c r="M104" s="64"/>
      <c r="N104" s="16" t="str">
        <f aca="false">IF(M104="","",SUMIF('Daily Fills'!L83:L20069,'Growth Plan &amp; Statistics'!M104,'Daily Fills'!O83:O20069))</f>
        <v/>
      </c>
      <c r="O104" s="15" t="str">
        <f aca="false">IF(N104="","",SUMIF('Daily Fills'!L83:L20069,'Growth Plan &amp; Statistics'!M104,'Daily Fills'!P83:P20069))</f>
        <v/>
      </c>
      <c r="P104" s="15" t="str">
        <f aca="false">IF(O104="","",SUMIF('Daily Fills'!L83:L20081,'Growth Plan &amp; Statistics'!M104,'Daily Fills'!E83:E20081)/1000000)</f>
        <v/>
      </c>
      <c r="Q104" s="16"/>
      <c r="R104" s="16" t="str">
        <f aca="false">IF(N104="","",F104)</f>
        <v/>
      </c>
      <c r="S104" s="10"/>
    </row>
    <row collapsed="false" customFormat="false" customHeight="false" hidden="false" ht="13.3" outlineLevel="0" r="105">
      <c r="A105" s="16" t="n">
        <v>86</v>
      </c>
      <c r="B105" s="16" t="n">
        <f aca="false">ROUNDUP(A105/5,0)</f>
        <v>18</v>
      </c>
      <c r="C105" s="16" t="n">
        <f aca="false">ROUNDUP(A105/20.83333333,0)</f>
        <v>5</v>
      </c>
      <c r="D105" s="65" t="inlineStr">
        <f aca="false">IF(M105="",IF(C105=C104,D104,EDATE(D104,1)),M105)</f>
        <is>
          <t/>
        </is>
      </c>
      <c r="E105" s="16" t="n">
        <f aca="false">I104</f>
        <v>264156.81</v>
      </c>
      <c r="F105" s="15" t="n">
        <f aca="false">ROUND(MIN($B$14,IF(SizeCalc="margin",E105*$E$13*$E$12/100000,E105*$I$13/$I$12/10)),2)</f>
        <v>52.83</v>
      </c>
      <c r="G105" s="15" t="n">
        <f aca="false">$B$12*$B$13</f>
        <v>10</v>
      </c>
      <c r="H105" s="15" t="n">
        <f aca="false">IF(Q105="",G105*F105*10,Q105)</f>
        <v>5283</v>
      </c>
      <c r="I105" s="18" t="n">
        <f aca="false">E105+H105</f>
        <v>269439.81</v>
      </c>
      <c r="J105" s="18" t="n">
        <f aca="false">J104+(I105-I104)</f>
        <v>219439.81</v>
      </c>
      <c r="K105" s="67" t="n">
        <f aca="false">H105/E105</f>
        <v>0.0199994843971655</v>
      </c>
      <c r="L105" s="67"/>
      <c r="M105" s="64"/>
      <c r="N105" s="16" t="str">
        <f aca="false">IF(M105="","",SUMIF('Daily Fills'!L84:L20070,'Growth Plan &amp; Statistics'!M105,'Daily Fills'!O84:O20070))</f>
        <v/>
      </c>
      <c r="O105" s="15" t="str">
        <f aca="false">IF(N105="","",SUMIF('Daily Fills'!L84:L20070,'Growth Plan &amp; Statistics'!M105,'Daily Fills'!P84:P20070))</f>
        <v/>
      </c>
      <c r="P105" s="15" t="str">
        <f aca="false">IF(O105="","",SUMIF('Daily Fills'!L84:L20082,'Growth Plan &amp; Statistics'!M105,'Daily Fills'!E84:E20082)/1000000)</f>
        <v/>
      </c>
      <c r="Q105" s="16"/>
      <c r="R105" s="16" t="str">
        <f aca="false">IF(N105="","",F105)</f>
        <v/>
      </c>
      <c r="S105" s="10"/>
    </row>
    <row collapsed="false" customFormat="false" customHeight="false" hidden="false" ht="13.3" outlineLevel="0" r="106">
      <c r="A106" s="16" t="n">
        <v>87</v>
      </c>
      <c r="B106" s="16" t="n">
        <f aca="false">ROUNDUP(A106/5,0)</f>
        <v>18</v>
      </c>
      <c r="C106" s="16" t="n">
        <f aca="false">ROUNDUP(A106/20.83333333,0)</f>
        <v>5</v>
      </c>
      <c r="D106" s="65" t="inlineStr">
        <f aca="false">IF(M106="",IF(C106=C105,D105,EDATE(D105,1)),M106)</f>
        <is>
          <t/>
        </is>
      </c>
      <c r="E106" s="16" t="n">
        <f aca="false">I105</f>
        <v>269439.81</v>
      </c>
      <c r="F106" s="15" t="n">
        <f aca="false">ROUND(MIN($B$14,IF(SizeCalc="margin",E106*$E$13*$E$12/100000,E106*$I$13/$I$12/10)),2)</f>
        <v>53.89</v>
      </c>
      <c r="G106" s="15" t="n">
        <f aca="false">$B$12*$B$13</f>
        <v>10</v>
      </c>
      <c r="H106" s="15" t="n">
        <f aca="false">IF(Q106="",G106*F106*10,Q106)</f>
        <v>5389</v>
      </c>
      <c r="I106" s="18" t="n">
        <f aca="false">E106+H106</f>
        <v>274828.81</v>
      </c>
      <c r="J106" s="18" t="n">
        <f aca="false">J105+(I106-I105)</f>
        <v>224828.81</v>
      </c>
      <c r="K106" s="67" t="n">
        <f aca="false">H106/E106</f>
        <v>0.0200007563841438</v>
      </c>
      <c r="L106" s="67"/>
      <c r="M106" s="64"/>
      <c r="N106" s="16" t="str">
        <f aca="false">IF(M106="","",SUMIF('Daily Fills'!L85:L20071,'Growth Plan &amp; Statistics'!M106,'Daily Fills'!O85:O20071))</f>
        <v/>
      </c>
      <c r="O106" s="15" t="str">
        <f aca="false">IF(N106="","",SUMIF('Daily Fills'!L85:L20071,'Growth Plan &amp; Statistics'!M106,'Daily Fills'!P85:P20071))</f>
        <v/>
      </c>
      <c r="P106" s="15" t="str">
        <f aca="false">IF(O106="","",SUMIF('Daily Fills'!L85:L20083,'Growth Plan &amp; Statistics'!M106,'Daily Fills'!E85:E20083)/1000000)</f>
        <v/>
      </c>
      <c r="Q106" s="16"/>
      <c r="R106" s="16" t="str">
        <f aca="false">IF(N106="","",F106)</f>
        <v/>
      </c>
      <c r="S106" s="10"/>
    </row>
    <row collapsed="false" customFormat="false" customHeight="false" hidden="false" ht="13.3" outlineLevel="0" r="107">
      <c r="A107" s="16" t="n">
        <v>88</v>
      </c>
      <c r="B107" s="16" t="n">
        <f aca="false">ROUNDUP(A107/5,0)</f>
        <v>18</v>
      </c>
      <c r="C107" s="16" t="n">
        <f aca="false">ROUNDUP(A107/20.83333333,0)</f>
        <v>5</v>
      </c>
      <c r="D107" s="65" t="inlineStr">
        <f aca="false">IF(M107="",IF(C107=C106,D106,EDATE(D106,1)),M107)</f>
        <is>
          <t/>
        </is>
      </c>
      <c r="E107" s="16" t="n">
        <f aca="false">I106</f>
        <v>274828.81</v>
      </c>
      <c r="F107" s="15" t="n">
        <f aca="false">ROUND(MIN($B$14,IF(SizeCalc="margin",E107*$E$13*$E$12/100000,E107*$I$13/$I$12/10)),2)</f>
        <v>54.97</v>
      </c>
      <c r="G107" s="15" t="n">
        <f aca="false">$B$12*$B$13</f>
        <v>10</v>
      </c>
      <c r="H107" s="15" t="n">
        <f aca="false">IF(Q107="",G107*F107*10,Q107)</f>
        <v>5497</v>
      </c>
      <c r="I107" s="18" t="n">
        <f aca="false">E107+H107</f>
        <v>280325.81</v>
      </c>
      <c r="J107" s="18" t="n">
        <f aca="false">J106+(I107-I106)</f>
        <v>230325.81</v>
      </c>
      <c r="K107" s="67" t="n">
        <f aca="false">H107/E107</f>
        <v>0.0200015420508498</v>
      </c>
      <c r="L107" s="67"/>
      <c r="M107" s="64"/>
      <c r="N107" s="16" t="str">
        <f aca="false">IF(M107="","",SUMIF('Daily Fills'!L86:L20072,'Growth Plan &amp; Statistics'!M107,'Daily Fills'!O86:O20072))</f>
        <v/>
      </c>
      <c r="O107" s="15" t="str">
        <f aca="false">IF(N107="","",SUMIF('Daily Fills'!L86:L20072,'Growth Plan &amp; Statistics'!M107,'Daily Fills'!P86:P20072))</f>
        <v/>
      </c>
      <c r="P107" s="15" t="str">
        <f aca="false">IF(O107="","",SUMIF('Daily Fills'!L86:L20084,'Growth Plan &amp; Statistics'!M107,'Daily Fills'!E86:E20084)/1000000)</f>
        <v/>
      </c>
      <c r="Q107" s="16"/>
      <c r="R107" s="16" t="str">
        <f aca="false">IF(N107="","",F107)</f>
        <v/>
      </c>
      <c r="S107" s="10"/>
    </row>
    <row collapsed="false" customFormat="false" customHeight="false" hidden="false" ht="13.3" outlineLevel="0" r="108">
      <c r="A108" s="16" t="n">
        <v>89</v>
      </c>
      <c r="B108" s="16" t="n">
        <f aca="false">ROUNDUP(A108/5,0)</f>
        <v>18</v>
      </c>
      <c r="C108" s="16" t="n">
        <f aca="false">ROUNDUP(A108/20.83333333,0)</f>
        <v>5</v>
      </c>
      <c r="D108" s="65" t="inlineStr">
        <f aca="false">IF(M108="",IF(C108=C107,D107,EDATE(D107,1)),M108)</f>
        <is>
          <t/>
        </is>
      </c>
      <c r="E108" s="16" t="n">
        <f aca="false">I107</f>
        <v>280325.81</v>
      </c>
      <c r="F108" s="15" t="n">
        <f aca="false">ROUND(MIN($B$14,IF(SizeCalc="margin",E108*$E$13*$E$12/100000,E108*$I$13/$I$12/10)),2)</f>
        <v>56.07</v>
      </c>
      <c r="G108" s="15" t="n">
        <f aca="false">$B$12*$B$13</f>
        <v>10</v>
      </c>
      <c r="H108" s="15" t="n">
        <f aca="false">IF(Q108="",G108*F108*10,Q108)</f>
        <v>5607</v>
      </c>
      <c r="I108" s="18" t="n">
        <f aca="false">E108+H108</f>
        <v>285932.81</v>
      </c>
      <c r="J108" s="18" t="n">
        <f aca="false">J107+(I108-I107)</f>
        <v>235932.81</v>
      </c>
      <c r="K108" s="67" t="n">
        <f aca="false">H108/E108</f>
        <v>0.0200017258489327</v>
      </c>
      <c r="L108" s="67"/>
      <c r="M108" s="64"/>
      <c r="N108" s="16" t="str">
        <f aca="false">IF(M108="","",SUMIF('Daily Fills'!L87:L20073,'Growth Plan &amp; Statistics'!M108,'Daily Fills'!O87:O20073))</f>
        <v/>
      </c>
      <c r="O108" s="15" t="str">
        <f aca="false">IF(N108="","",SUMIF('Daily Fills'!L87:L20073,'Growth Plan &amp; Statistics'!M108,'Daily Fills'!P87:P20073))</f>
        <v/>
      </c>
      <c r="P108" s="15" t="str">
        <f aca="false">IF(O108="","",SUMIF('Daily Fills'!L87:L20085,'Growth Plan &amp; Statistics'!M108,'Daily Fills'!E87:E20085)/1000000)</f>
        <v/>
      </c>
      <c r="Q108" s="16"/>
      <c r="R108" s="16" t="str">
        <f aca="false">IF(N108="","",F108)</f>
        <v/>
      </c>
      <c r="S108" s="10"/>
    </row>
    <row collapsed="false" customFormat="false" customHeight="false" hidden="false" ht="13.3" outlineLevel="0" r="109">
      <c r="A109" s="16" t="n">
        <v>90</v>
      </c>
      <c r="B109" s="16" t="n">
        <f aca="false">ROUNDUP(A109/5,0)</f>
        <v>18</v>
      </c>
      <c r="C109" s="16" t="n">
        <f aca="false">ROUNDUP(A109/20.83333333,0)</f>
        <v>5</v>
      </c>
      <c r="D109" s="65" t="inlineStr">
        <f aca="false">IF(M109="",IF(C109=C108,D108,EDATE(D108,1)),M109)</f>
        <is>
          <t/>
        </is>
      </c>
      <c r="E109" s="16" t="n">
        <f aca="false">I108</f>
        <v>285932.81</v>
      </c>
      <c r="F109" s="15" t="n">
        <f aca="false">ROUND(MIN($B$14,IF(SizeCalc="margin",E109*$E$13*$E$12/100000,E109*$I$13/$I$12/10)),2)</f>
        <v>57.19</v>
      </c>
      <c r="G109" s="15" t="n">
        <f aca="false">$B$12*$B$13</f>
        <v>10</v>
      </c>
      <c r="H109" s="15" t="n">
        <f aca="false">IF(Q109="",G109*F109*10,Q109)</f>
        <v>5719</v>
      </c>
      <c r="I109" s="18" t="n">
        <f aca="false">E109+H109</f>
        <v>291651.81</v>
      </c>
      <c r="J109" s="18" t="n">
        <f aca="false">J108+(I109-I108)</f>
        <v>241651.81</v>
      </c>
      <c r="K109" s="67" t="n">
        <f aca="false">H109/E109</f>
        <v>0.0200012023803774</v>
      </c>
      <c r="L109" s="67"/>
      <c r="M109" s="64"/>
      <c r="N109" s="16" t="str">
        <f aca="false">IF(M109="","",SUMIF('Daily Fills'!L88:L20074,'Growth Plan &amp; Statistics'!M109,'Daily Fills'!O88:O20074))</f>
        <v/>
      </c>
      <c r="O109" s="15" t="str">
        <f aca="false">IF(N109="","",SUMIF('Daily Fills'!L88:L20074,'Growth Plan &amp; Statistics'!M109,'Daily Fills'!P88:P20074))</f>
        <v/>
      </c>
      <c r="P109" s="15" t="str">
        <f aca="false">IF(O109="","",SUMIF('Daily Fills'!L88:L20086,'Growth Plan &amp; Statistics'!M109,'Daily Fills'!E88:E20086)/1000000)</f>
        <v/>
      </c>
      <c r="Q109" s="16"/>
      <c r="R109" s="16" t="str">
        <f aca="false">IF(N109="","",F109)</f>
        <v/>
      </c>
      <c r="S109" s="10"/>
    </row>
    <row collapsed="false" customFormat="false" customHeight="false" hidden="false" ht="13.3" outlineLevel="0" r="110">
      <c r="A110" s="16" t="n">
        <v>91</v>
      </c>
      <c r="B110" s="16" t="n">
        <f aca="false">ROUNDUP(A110/5,0)</f>
        <v>19</v>
      </c>
      <c r="C110" s="16" t="n">
        <f aca="false">ROUNDUP(A110/20.83333333,0)</f>
        <v>5</v>
      </c>
      <c r="D110" s="65" t="inlineStr">
        <f aca="false">IF(M110="",IF(C110=C109,D109,EDATE(D109,1)),M110)</f>
        <is>
          <t/>
        </is>
      </c>
      <c r="E110" s="16" t="n">
        <f aca="false">I109</f>
        <v>291651.81</v>
      </c>
      <c r="F110" s="15" t="n">
        <f aca="false">ROUND(MIN($B$14,IF(SizeCalc="margin",E110*$E$13*$E$12/100000,E110*$I$13/$I$12/10)),2)</f>
        <v>58.33</v>
      </c>
      <c r="G110" s="15" t="n">
        <f aca="false">$B$12*$B$13</f>
        <v>10</v>
      </c>
      <c r="H110" s="15" t="n">
        <f aca="false">IF(Q110="",G110*F110*10,Q110)</f>
        <v>5833</v>
      </c>
      <c r="I110" s="18" t="n">
        <f aca="false">E110+H110</f>
        <v>297484.81</v>
      </c>
      <c r="J110" s="18" t="n">
        <f aca="false">J109+(I110-I109)</f>
        <v>247484.81</v>
      </c>
      <c r="K110" s="67" t="n">
        <f aca="false">H110/E110</f>
        <v>0.0199998758793919</v>
      </c>
      <c r="L110" s="67"/>
      <c r="M110" s="64"/>
      <c r="N110" s="16" t="str">
        <f aca="false">IF(M110="","",SUMIF('Daily Fills'!L89:L20075,'Growth Plan &amp; Statistics'!M110,'Daily Fills'!O89:O20075))</f>
        <v/>
      </c>
      <c r="O110" s="15" t="str">
        <f aca="false">IF(N110="","",SUMIF('Daily Fills'!L89:L20075,'Growth Plan &amp; Statistics'!M110,'Daily Fills'!P89:P20075))</f>
        <v/>
      </c>
      <c r="P110" s="15" t="str">
        <f aca="false">IF(O110="","",SUMIF('Daily Fills'!L89:L20087,'Growth Plan &amp; Statistics'!M110,'Daily Fills'!E89:E20087)/1000000)</f>
        <v/>
      </c>
      <c r="Q110" s="16"/>
      <c r="R110" s="16" t="str">
        <f aca="false">IF(N110="","",F110)</f>
        <v/>
      </c>
      <c r="S110" s="10"/>
    </row>
    <row collapsed="false" customFormat="false" customHeight="false" hidden="false" ht="13.3" outlineLevel="0" r="111">
      <c r="A111" s="16" t="n">
        <v>92</v>
      </c>
      <c r="B111" s="16" t="n">
        <f aca="false">ROUNDUP(A111/5,0)</f>
        <v>19</v>
      </c>
      <c r="C111" s="16" t="n">
        <f aca="false">ROUNDUP(A111/20.83333333,0)</f>
        <v>5</v>
      </c>
      <c r="D111" s="65" t="inlineStr">
        <f aca="false">IF(M111="",IF(C111=C110,D110,EDATE(D110,1)),M111)</f>
        <is>
          <t/>
        </is>
      </c>
      <c r="E111" s="16" t="n">
        <f aca="false">I110</f>
        <v>297484.81</v>
      </c>
      <c r="F111" s="15" t="n">
        <f aca="false">ROUND(MIN($B$14,IF(SizeCalc="margin",E111*$E$13*$E$12/100000,E111*$I$13/$I$12/10)),2)</f>
        <v>59.5</v>
      </c>
      <c r="G111" s="15" t="n">
        <f aca="false">$B$12*$B$13</f>
        <v>10</v>
      </c>
      <c r="H111" s="15" t="n">
        <f aca="false">IF(Q111="",G111*F111*10,Q111)</f>
        <v>5950</v>
      </c>
      <c r="I111" s="18" t="n">
        <f aca="false">E111+H111</f>
        <v>303434.81</v>
      </c>
      <c r="J111" s="18" t="n">
        <f aca="false">J110+(I111-I110)</f>
        <v>253434.81</v>
      </c>
      <c r="K111" s="67" t="n">
        <f aca="false">H111/E111</f>
        <v>0.0200010212286133</v>
      </c>
      <c r="L111" s="67"/>
      <c r="M111" s="64"/>
      <c r="N111" s="16" t="str">
        <f aca="false">IF(M111="","",SUMIF('Daily Fills'!L90:L20076,'Growth Plan &amp; Statistics'!M111,'Daily Fills'!O90:O20076))</f>
        <v/>
      </c>
      <c r="O111" s="15" t="str">
        <f aca="false">IF(N111="","",SUMIF('Daily Fills'!L90:L20076,'Growth Plan &amp; Statistics'!M111,'Daily Fills'!P90:P20076))</f>
        <v/>
      </c>
      <c r="P111" s="15" t="str">
        <f aca="false">IF(O111="","",SUMIF('Daily Fills'!L90:L20088,'Growth Plan &amp; Statistics'!M111,'Daily Fills'!E90:E20088)/1000000)</f>
        <v/>
      </c>
      <c r="Q111" s="16"/>
      <c r="R111" s="16" t="str">
        <f aca="false">IF(N111="","",F111)</f>
        <v/>
      </c>
      <c r="S111" s="10"/>
    </row>
    <row collapsed="false" customFormat="false" customHeight="false" hidden="false" ht="13.3" outlineLevel="0" r="112">
      <c r="A112" s="16" t="n">
        <v>93</v>
      </c>
      <c r="B112" s="16" t="n">
        <f aca="false">ROUNDUP(A112/5,0)</f>
        <v>19</v>
      </c>
      <c r="C112" s="16" t="n">
        <f aca="false">ROUNDUP(A112/20.83333333,0)</f>
        <v>5</v>
      </c>
      <c r="D112" s="65" t="inlineStr">
        <f aca="false">IF(M112="",IF(C112=C111,D111,EDATE(D111,1)),M112)</f>
        <is>
          <t/>
        </is>
      </c>
      <c r="E112" s="16" t="n">
        <f aca="false">I111</f>
        <v>303434.81</v>
      </c>
      <c r="F112" s="15" t="n">
        <f aca="false">ROUND(MIN($B$14,IF(SizeCalc="margin",E112*$E$13*$E$12/100000,E112*$I$13/$I$12/10)),2)</f>
        <v>60.69</v>
      </c>
      <c r="G112" s="15" t="n">
        <f aca="false">$B$12*$B$13</f>
        <v>10</v>
      </c>
      <c r="H112" s="15" t="n">
        <f aca="false">IF(Q112="",G112*F112*10,Q112)</f>
        <v>6069</v>
      </c>
      <c r="I112" s="18" t="n">
        <f aca="false">E112+H112</f>
        <v>309503.81</v>
      </c>
      <c r="J112" s="18" t="n">
        <f aca="false">J111+(I112-I111)</f>
        <v>259503.81</v>
      </c>
      <c r="K112" s="67" t="n">
        <f aca="false">H112/E112</f>
        <v>0.0200010012035205</v>
      </c>
      <c r="L112" s="67"/>
      <c r="M112" s="64"/>
      <c r="N112" s="16" t="str">
        <f aca="false">IF(M112="","",SUMIF('Daily Fills'!L91:L20077,'Growth Plan &amp; Statistics'!M112,'Daily Fills'!O91:O20077))</f>
        <v/>
      </c>
      <c r="O112" s="15" t="str">
        <f aca="false">IF(N112="","",SUMIF('Daily Fills'!L91:L20077,'Growth Plan &amp; Statistics'!M112,'Daily Fills'!P91:P20077))</f>
        <v/>
      </c>
      <c r="P112" s="15" t="str">
        <f aca="false">IF(O112="","",SUMIF('Daily Fills'!L91:L20089,'Growth Plan &amp; Statistics'!M112,'Daily Fills'!E91:E20089)/1000000)</f>
        <v/>
      </c>
      <c r="Q112" s="16"/>
      <c r="R112" s="16" t="str">
        <f aca="false">IF(N112="","",F112)</f>
        <v/>
      </c>
      <c r="S112" s="10"/>
    </row>
    <row collapsed="false" customFormat="false" customHeight="false" hidden="false" ht="13.3" outlineLevel="0" r="113">
      <c r="A113" s="16" t="n">
        <v>94</v>
      </c>
      <c r="B113" s="16" t="n">
        <f aca="false">ROUNDUP(A113/5,0)</f>
        <v>19</v>
      </c>
      <c r="C113" s="16" t="n">
        <f aca="false">ROUNDUP(A113/20.83333333,0)</f>
        <v>5</v>
      </c>
      <c r="D113" s="65" t="inlineStr">
        <f aca="false">IF(M113="",IF(C113=C112,D112,EDATE(D112,1)),M113)</f>
        <is>
          <t/>
        </is>
      </c>
      <c r="E113" s="16" t="n">
        <f aca="false">I112</f>
        <v>309503.81</v>
      </c>
      <c r="F113" s="15" t="n">
        <f aca="false">ROUND(MIN($B$14,IF(SizeCalc="margin",E113*$E$13*$E$12/100000,E113*$I$13/$I$12/10)),2)</f>
        <v>61.9</v>
      </c>
      <c r="G113" s="15" t="n">
        <f aca="false">$B$12*$B$13</f>
        <v>10</v>
      </c>
      <c r="H113" s="15" t="n">
        <f aca="false">IF(Q113="",G113*F113*10,Q113)</f>
        <v>6190</v>
      </c>
      <c r="I113" s="18" t="n">
        <f aca="false">E113+H113</f>
        <v>315693.81</v>
      </c>
      <c r="J113" s="18" t="n">
        <f aca="false">J112+(I113-I112)</f>
        <v>265693.81</v>
      </c>
      <c r="K113" s="67" t="n">
        <f aca="false">H113/E113</f>
        <v>0.0199997537994767</v>
      </c>
      <c r="L113" s="67"/>
      <c r="M113" s="64"/>
      <c r="N113" s="16" t="str">
        <f aca="false">IF(M113="","",SUMIF('Daily Fills'!L92:L20078,'Growth Plan &amp; Statistics'!M113,'Daily Fills'!O92:O20078))</f>
        <v/>
      </c>
      <c r="O113" s="15" t="str">
        <f aca="false">IF(N113="","",SUMIF('Daily Fills'!L92:L20078,'Growth Plan &amp; Statistics'!M113,'Daily Fills'!P92:P20078))</f>
        <v/>
      </c>
      <c r="P113" s="15" t="str">
        <f aca="false">IF(O113="","",SUMIF('Daily Fills'!L92:L20090,'Growth Plan &amp; Statistics'!M113,'Daily Fills'!E92:E20090)/1000000)</f>
        <v/>
      </c>
      <c r="Q113" s="16"/>
      <c r="R113" s="16" t="str">
        <f aca="false">IF(N113="","",F113)</f>
        <v/>
      </c>
      <c r="S113" s="10"/>
    </row>
    <row collapsed="false" customFormat="false" customHeight="false" hidden="false" ht="13.3" outlineLevel="0" r="114">
      <c r="A114" s="16" t="n">
        <v>95</v>
      </c>
      <c r="B114" s="16" t="n">
        <f aca="false">ROUNDUP(A114/5,0)</f>
        <v>19</v>
      </c>
      <c r="C114" s="16" t="n">
        <f aca="false">ROUNDUP(A114/20.83333333,0)</f>
        <v>5</v>
      </c>
      <c r="D114" s="65" t="inlineStr">
        <f aca="false">IF(M114="",IF(C114=C113,D113,EDATE(D113,1)),M114)</f>
        <is>
          <t/>
        </is>
      </c>
      <c r="E114" s="16" t="n">
        <f aca="false">I113</f>
        <v>315693.81</v>
      </c>
      <c r="F114" s="15" t="n">
        <f aca="false">ROUND(MIN($B$14,IF(SizeCalc="margin",E114*$E$13*$E$12/100000,E114*$I$13/$I$12/10)),2)</f>
        <v>63.14</v>
      </c>
      <c r="G114" s="15" t="n">
        <f aca="false">$B$12*$B$13</f>
        <v>10</v>
      </c>
      <c r="H114" s="15" t="n">
        <f aca="false">IF(Q114="",G114*F114*10,Q114)</f>
        <v>6314</v>
      </c>
      <c r="I114" s="18" t="n">
        <f aca="false">E114+H114</f>
        <v>322007.81</v>
      </c>
      <c r="J114" s="18" t="n">
        <f aca="false">J113+(I114-I113)</f>
        <v>272007.81</v>
      </c>
      <c r="K114" s="67" t="n">
        <f aca="false">H114/E114</f>
        <v>0.0200003921521299</v>
      </c>
      <c r="L114" s="67"/>
      <c r="M114" s="64"/>
      <c r="N114" s="16" t="str">
        <f aca="false">IF(M114="","",SUMIF('Daily Fills'!L93:L20079,'Growth Plan &amp; Statistics'!M114,'Daily Fills'!O93:O20079))</f>
        <v/>
      </c>
      <c r="O114" s="15" t="str">
        <f aca="false">IF(N114="","",SUMIF('Daily Fills'!L93:L20079,'Growth Plan &amp; Statistics'!M114,'Daily Fills'!P93:P20079))</f>
        <v/>
      </c>
      <c r="P114" s="15" t="str">
        <f aca="false">IF(O114="","",SUMIF('Daily Fills'!L93:L20091,'Growth Plan &amp; Statistics'!M114,'Daily Fills'!E93:E20091)/1000000)</f>
        <v/>
      </c>
      <c r="Q114" s="16"/>
      <c r="R114" s="16" t="str">
        <f aca="false">IF(N114="","",F114)</f>
        <v/>
      </c>
      <c r="S114" s="10"/>
    </row>
    <row collapsed="false" customFormat="false" customHeight="false" hidden="false" ht="13.3" outlineLevel="0" r="115">
      <c r="A115" s="16" t="n">
        <v>96</v>
      </c>
      <c r="B115" s="16" t="n">
        <f aca="false">ROUNDUP(A115/5,0)</f>
        <v>20</v>
      </c>
      <c r="C115" s="16" t="n">
        <f aca="false">ROUNDUP(A115/20.83333333,0)</f>
        <v>5</v>
      </c>
      <c r="D115" s="65" t="inlineStr">
        <f aca="false">IF(M115="",IF(C115=C114,D114,EDATE(D114,1)),M115)</f>
        <is>
          <t/>
        </is>
      </c>
      <c r="E115" s="16" t="n">
        <f aca="false">I114</f>
        <v>322007.81</v>
      </c>
      <c r="F115" s="15" t="n">
        <f aca="false">ROUND(MIN($B$14,IF(SizeCalc="margin",E115*$E$13*$E$12/100000,E115*$I$13/$I$12/10)),2)</f>
        <v>64.4</v>
      </c>
      <c r="G115" s="15" t="n">
        <f aca="false">$B$12*$B$13</f>
        <v>10</v>
      </c>
      <c r="H115" s="15" t="n">
        <f aca="false">IF(Q115="",G115*F115*10,Q115)</f>
        <v>6440</v>
      </c>
      <c r="I115" s="18" t="n">
        <f aca="false">E115+H115</f>
        <v>328447.81</v>
      </c>
      <c r="J115" s="18" t="n">
        <f aca="false">J114+(I115-I114)</f>
        <v>278447.81</v>
      </c>
      <c r="K115" s="67" t="n">
        <f aca="false">H115/E115</f>
        <v>0.0199995149185978</v>
      </c>
      <c r="L115" s="67"/>
      <c r="M115" s="64"/>
      <c r="N115" s="16" t="str">
        <f aca="false">IF(M115="","",SUMIF('Daily Fills'!L94:L20080,'Growth Plan &amp; Statistics'!M115,'Daily Fills'!O94:O20080))</f>
        <v/>
      </c>
      <c r="O115" s="15" t="str">
        <f aca="false">IF(N115="","",SUMIF('Daily Fills'!L94:L20080,'Growth Plan &amp; Statistics'!M115,'Daily Fills'!P94:P20080))</f>
        <v/>
      </c>
      <c r="P115" s="15" t="str">
        <f aca="false">IF(O115="","",SUMIF('Daily Fills'!L94:L20092,'Growth Plan &amp; Statistics'!M115,'Daily Fills'!E94:E20092)/1000000)</f>
        <v/>
      </c>
      <c r="Q115" s="16"/>
      <c r="R115" s="16" t="str">
        <f aca="false">IF(N115="","",F115)</f>
        <v/>
      </c>
      <c r="S115" s="10"/>
    </row>
    <row collapsed="false" customFormat="false" customHeight="false" hidden="false" ht="13.3" outlineLevel="0" r="116">
      <c r="A116" s="16" t="n">
        <v>97</v>
      </c>
      <c r="B116" s="16" t="n">
        <f aca="false">ROUNDUP(A116/5,0)</f>
        <v>20</v>
      </c>
      <c r="C116" s="16" t="n">
        <f aca="false">ROUNDUP(A116/20.83333333,0)</f>
        <v>5</v>
      </c>
      <c r="D116" s="65" t="inlineStr">
        <f aca="false">IF(M116="",IF(C116=C115,D115,EDATE(D115,1)),M116)</f>
        <is>
          <t/>
        </is>
      </c>
      <c r="E116" s="16" t="n">
        <f aca="false">I115</f>
        <v>328447.81</v>
      </c>
      <c r="F116" s="15" t="n">
        <f aca="false">ROUND(MIN($B$14,IF(SizeCalc="margin",E116*$E$13*$E$12/100000,E116*$I$13/$I$12/10)),2)</f>
        <v>65.69</v>
      </c>
      <c r="G116" s="15" t="n">
        <f aca="false">$B$12*$B$13</f>
        <v>10</v>
      </c>
      <c r="H116" s="15" t="n">
        <f aca="false">IF(Q116="",G116*F116*10,Q116)</f>
        <v>6569</v>
      </c>
      <c r="I116" s="18" t="n">
        <f aca="false">E116+H116</f>
        <v>335016.81</v>
      </c>
      <c r="J116" s="18" t="n">
        <f aca="false">J115+(I116-I115)</f>
        <v>285016.81</v>
      </c>
      <c r="K116" s="67" t="n">
        <f aca="false">H116/E116</f>
        <v>0.0200001333545199</v>
      </c>
      <c r="L116" s="67"/>
      <c r="M116" s="64"/>
      <c r="N116" s="16" t="str">
        <f aca="false">IF(M116="","",SUMIF('Daily Fills'!L95:L20081,'Growth Plan &amp; Statistics'!M116,'Daily Fills'!O95:O20081))</f>
        <v/>
      </c>
      <c r="O116" s="15" t="str">
        <f aca="false">IF(N116="","",SUMIF('Daily Fills'!L95:L20081,'Growth Plan &amp; Statistics'!M116,'Daily Fills'!P95:P20081))</f>
        <v/>
      </c>
      <c r="P116" s="15" t="str">
        <f aca="false">IF(O116="","",SUMIF('Daily Fills'!L95:L20093,'Growth Plan &amp; Statistics'!M116,'Daily Fills'!E95:E20093)/1000000)</f>
        <v/>
      </c>
      <c r="Q116" s="16"/>
      <c r="R116" s="16" t="str">
        <f aca="false">IF(N116="","",F116)</f>
        <v/>
      </c>
      <c r="S116" s="10"/>
    </row>
    <row collapsed="false" customFormat="false" customHeight="false" hidden="false" ht="13.3" outlineLevel="0" r="117">
      <c r="A117" s="16" t="n">
        <v>98</v>
      </c>
      <c r="B117" s="16" t="n">
        <f aca="false">ROUNDUP(A117/5,0)</f>
        <v>20</v>
      </c>
      <c r="C117" s="16" t="n">
        <f aca="false">ROUNDUP(A117/20.83333333,0)</f>
        <v>5</v>
      </c>
      <c r="D117" s="65" t="inlineStr">
        <f aca="false">IF(M117="",IF(C117=C116,D116,EDATE(D116,1)),M117)</f>
        <is>
          <t/>
        </is>
      </c>
      <c r="E117" s="16" t="n">
        <f aca="false">I116</f>
        <v>335016.81</v>
      </c>
      <c r="F117" s="15" t="n">
        <f aca="false">ROUND(MIN($B$14,IF(SizeCalc="margin",E117*$E$13*$E$12/100000,E117*$I$13/$I$12/10)),2)</f>
        <v>67</v>
      </c>
      <c r="G117" s="15" t="n">
        <f aca="false">$B$12*$B$13</f>
        <v>10</v>
      </c>
      <c r="H117" s="15" t="n">
        <f aca="false">IF(Q117="",G117*F117*10,Q117)</f>
        <v>6700</v>
      </c>
      <c r="I117" s="18" t="n">
        <f aca="false">E117+H117</f>
        <v>341716.81</v>
      </c>
      <c r="J117" s="18" t="n">
        <f aca="false">J116+(I117-I116)</f>
        <v>291716.81</v>
      </c>
      <c r="K117" s="67" t="n">
        <f aca="false">H117/E117</f>
        <v>0.0199989964682668</v>
      </c>
      <c r="L117" s="67"/>
      <c r="M117" s="64"/>
      <c r="N117" s="16" t="str">
        <f aca="false">IF(M117="","",SUMIF('Daily Fills'!L96:L20082,'Growth Plan &amp; Statistics'!M117,'Daily Fills'!O96:O20082))</f>
        <v/>
      </c>
      <c r="O117" s="15" t="str">
        <f aca="false">IF(N117="","",SUMIF('Daily Fills'!L96:L20082,'Growth Plan &amp; Statistics'!M117,'Daily Fills'!P96:P20082))</f>
        <v/>
      </c>
      <c r="P117" s="15" t="str">
        <f aca="false">IF(O117="","",SUMIF('Daily Fills'!L96:L20094,'Growth Plan &amp; Statistics'!M117,'Daily Fills'!E96:E20094)/1000000)</f>
        <v/>
      </c>
      <c r="Q117" s="16"/>
      <c r="R117" s="16" t="str">
        <f aca="false">IF(N117="","",F117)</f>
        <v/>
      </c>
      <c r="S117" s="10"/>
    </row>
    <row collapsed="false" customFormat="false" customHeight="false" hidden="false" ht="13.3" outlineLevel="0" r="118">
      <c r="A118" s="16" t="n">
        <v>99</v>
      </c>
      <c r="B118" s="16" t="n">
        <f aca="false">ROUNDUP(A118/5,0)</f>
        <v>20</v>
      </c>
      <c r="C118" s="16" t="n">
        <f aca="false">ROUNDUP(A118/20.83333333,0)</f>
        <v>5</v>
      </c>
      <c r="D118" s="65" t="inlineStr">
        <f aca="false">IF(M118="",IF(C118=C117,D117,EDATE(D117,1)),M118)</f>
        <is>
          <t/>
        </is>
      </c>
      <c r="E118" s="16" t="n">
        <f aca="false">I117</f>
        <v>341716.81</v>
      </c>
      <c r="F118" s="15" t="n">
        <f aca="false">ROUND(MIN($B$14,IF(SizeCalc="margin",E118*$E$13*$E$12/100000,E118*$I$13/$I$12/10)),2)</f>
        <v>68.34</v>
      </c>
      <c r="G118" s="15" t="n">
        <f aca="false">$B$12*$B$13</f>
        <v>10</v>
      </c>
      <c r="H118" s="15" t="n">
        <f aca="false">IF(Q118="",G118*F118*10,Q118)</f>
        <v>6834</v>
      </c>
      <c r="I118" s="18" t="n">
        <f aca="false">E118+H118</f>
        <v>348550.81</v>
      </c>
      <c r="J118" s="18" t="n">
        <f aca="false">J117+(I118-I117)</f>
        <v>298550.81</v>
      </c>
      <c r="K118" s="67" t="n">
        <f aca="false">H118/E118</f>
        <v>0.0199990161443916</v>
      </c>
      <c r="L118" s="67"/>
      <c r="M118" s="64"/>
      <c r="N118" s="16" t="str">
        <f aca="false">IF(M118="","",SUMIF('Daily Fills'!L97:L20083,'Growth Plan &amp; Statistics'!M118,'Daily Fills'!O97:O20083))</f>
        <v/>
      </c>
      <c r="O118" s="15" t="str">
        <f aca="false">IF(N118="","",SUMIF('Daily Fills'!L97:L20083,'Growth Plan &amp; Statistics'!M118,'Daily Fills'!P97:P20083))</f>
        <v/>
      </c>
      <c r="P118" s="15" t="str">
        <f aca="false">IF(O118="","",SUMIF('Daily Fills'!L97:L20095,'Growth Plan &amp; Statistics'!M118,'Daily Fills'!E97:E20095)/1000000)</f>
        <v/>
      </c>
      <c r="Q118" s="16"/>
      <c r="R118" s="16" t="str">
        <f aca="false">IF(N118="","",F118)</f>
        <v/>
      </c>
      <c r="S118" s="10"/>
    </row>
    <row collapsed="false" customFormat="false" customHeight="false" hidden="false" ht="13.3" outlineLevel="0" r="119">
      <c r="A119" s="16" t="n">
        <v>100</v>
      </c>
      <c r="B119" s="16" t="n">
        <f aca="false">ROUNDUP(A119/5,0)</f>
        <v>20</v>
      </c>
      <c r="C119" s="16" t="n">
        <f aca="false">ROUNDUP(A119/20.83333333,0)</f>
        <v>5</v>
      </c>
      <c r="D119" s="65" t="inlineStr">
        <f aca="false">IF(M119="",IF(C119=C118,D118,EDATE(D118,1)),M119)</f>
        <is>
          <t/>
        </is>
      </c>
      <c r="E119" s="16" t="n">
        <f aca="false">I118</f>
        <v>348550.81</v>
      </c>
      <c r="F119" s="15" t="n">
        <f aca="false">ROUND(MIN($B$14,IF(SizeCalc="margin",E119*$E$13*$E$12/100000,E119*$I$13/$I$12/10)),2)</f>
        <v>69.71</v>
      </c>
      <c r="G119" s="15" t="n">
        <f aca="false">$B$12*$B$13</f>
        <v>10</v>
      </c>
      <c r="H119" s="15" t="n">
        <f aca="false">IF(Q119="",G119*F119*10,Q119)</f>
        <v>6971</v>
      </c>
      <c r="I119" s="18" t="n">
        <f aca="false">E119+H119</f>
        <v>355521.81</v>
      </c>
      <c r="J119" s="18" t="n">
        <f aca="false">J118+(I119-I118)</f>
        <v>305521.81</v>
      </c>
      <c r="K119" s="67" t="n">
        <f aca="false">H119/E119</f>
        <v>0.0199999535218409</v>
      </c>
      <c r="L119" s="67"/>
      <c r="M119" s="64"/>
      <c r="N119" s="16" t="str">
        <f aca="false">IF(M119="","",SUMIF('Daily Fills'!L98:L20084,'Growth Plan &amp; Statistics'!M119,'Daily Fills'!O98:O20084))</f>
        <v/>
      </c>
      <c r="O119" s="15" t="str">
        <f aca="false">IF(N119="","",SUMIF('Daily Fills'!L98:L20084,'Growth Plan &amp; Statistics'!M119,'Daily Fills'!P98:P20084))</f>
        <v/>
      </c>
      <c r="P119" s="15" t="str">
        <f aca="false">IF(O119="","",SUMIF('Daily Fills'!L98:L20096,'Growth Plan &amp; Statistics'!M119,'Daily Fills'!E98:E20096)/1000000)</f>
        <v/>
      </c>
      <c r="Q119" s="16"/>
      <c r="R119" s="16" t="str">
        <f aca="false">IF(N119="","",F119)</f>
        <v/>
      </c>
      <c r="S119" s="10"/>
    </row>
    <row collapsed="false" customFormat="false" customHeight="false" hidden="false" ht="13.3" outlineLevel="0" r="120">
      <c r="A120" s="16" t="n">
        <v>101</v>
      </c>
      <c r="B120" s="16" t="n">
        <f aca="false">ROUNDUP(A120/5,0)</f>
        <v>21</v>
      </c>
      <c r="C120" s="16" t="n">
        <f aca="false">ROUNDUP(A120/20.83333333,0)</f>
        <v>5</v>
      </c>
      <c r="D120" s="65" t="inlineStr">
        <f aca="false">IF(M120="",IF(C120=C119,D119,EDATE(D119,1)),M120)</f>
        <is>
          <t/>
        </is>
      </c>
      <c r="E120" s="16" t="n">
        <f aca="false">I119</f>
        <v>355521.81</v>
      </c>
      <c r="F120" s="15" t="n">
        <f aca="false">ROUND(MIN($B$14,IF(SizeCalc="margin",E120*$E$13*$E$12/100000,E120*$I$13/$I$12/10)),2)</f>
        <v>71.1</v>
      </c>
      <c r="G120" s="15" t="n">
        <f aca="false">$B$12*$B$13</f>
        <v>10</v>
      </c>
      <c r="H120" s="15" t="n">
        <f aca="false">IF(Q120="",G120*F120*10,Q120)</f>
        <v>7110</v>
      </c>
      <c r="I120" s="18" t="n">
        <f aca="false">E120+H120</f>
        <v>362631.81</v>
      </c>
      <c r="J120" s="18" t="n">
        <f aca="false">J119+(I120-I119)</f>
        <v>312631.81</v>
      </c>
      <c r="K120" s="67" t="n">
        <f aca="false">H120/E120</f>
        <v>0.0199987730710529</v>
      </c>
      <c r="L120" s="67"/>
      <c r="M120" s="64"/>
      <c r="N120" s="16" t="str">
        <f aca="false">IF(M120="","",SUMIF('Daily Fills'!L99:L20085,'Growth Plan &amp; Statistics'!M120,'Daily Fills'!O99:O20085))</f>
        <v/>
      </c>
      <c r="O120" s="15" t="str">
        <f aca="false">IF(N120="","",SUMIF('Daily Fills'!L99:L20085,'Growth Plan &amp; Statistics'!M120,'Daily Fills'!P99:P20085))</f>
        <v/>
      </c>
      <c r="P120" s="15" t="str">
        <f aca="false">IF(O120="","",SUMIF('Daily Fills'!L99:L20097,'Growth Plan &amp; Statistics'!M120,'Daily Fills'!E99:E20097)/1000000)</f>
        <v/>
      </c>
      <c r="Q120" s="16"/>
      <c r="R120" s="16" t="str">
        <f aca="false">IF(N120="","",F120)</f>
        <v/>
      </c>
      <c r="S120" s="10"/>
    </row>
    <row collapsed="false" customFormat="false" customHeight="false" hidden="false" ht="13.3" outlineLevel="0" r="121">
      <c r="A121" s="16" t="n">
        <v>102</v>
      </c>
      <c r="B121" s="16" t="n">
        <f aca="false">ROUNDUP(A121/5,0)</f>
        <v>21</v>
      </c>
      <c r="C121" s="16" t="n">
        <f aca="false">ROUNDUP(A121/20.83333333,0)</f>
        <v>5</v>
      </c>
      <c r="D121" s="65" t="inlineStr">
        <f aca="false">IF(M121="",IF(C121=C120,D120,EDATE(D120,1)),M121)</f>
        <is>
          <t/>
        </is>
      </c>
      <c r="E121" s="16" t="n">
        <f aca="false">I120</f>
        <v>362631.81</v>
      </c>
      <c r="F121" s="15" t="n">
        <f aca="false">ROUND(MIN($B$14,IF(SizeCalc="margin",E121*$E$13*$E$12/100000,E121*$I$13/$I$12/10)),2)</f>
        <v>72.53</v>
      </c>
      <c r="G121" s="15" t="n">
        <f aca="false">$B$12*$B$13</f>
        <v>10</v>
      </c>
      <c r="H121" s="15" t="n">
        <f aca="false">IF(Q121="",G121*F121*10,Q121)</f>
        <v>7253</v>
      </c>
      <c r="I121" s="18" t="n">
        <f aca="false">E121+H121</f>
        <v>369884.81</v>
      </c>
      <c r="J121" s="18" t="n">
        <f aca="false">J120+(I121-I120)</f>
        <v>319884.81</v>
      </c>
      <c r="K121" s="67" t="n">
        <f aca="false">H121/E121</f>
        <v>0.0200010032214217</v>
      </c>
      <c r="L121" s="67"/>
      <c r="M121" s="64"/>
      <c r="N121" s="16" t="str">
        <f aca="false">IF(M121="","",SUMIF('Daily Fills'!L100:L20086,'Growth Plan &amp; Statistics'!M121,'Daily Fills'!O100:O20086))</f>
        <v/>
      </c>
      <c r="O121" s="15" t="str">
        <f aca="false">IF(N121="","",SUMIF('Daily Fills'!L100:L20086,'Growth Plan &amp; Statistics'!M121,'Daily Fills'!P100:P20086))</f>
        <v/>
      </c>
      <c r="P121" s="15" t="str">
        <f aca="false">IF(O121="","",SUMIF('Daily Fills'!L100:L20098,'Growth Plan &amp; Statistics'!M121,'Daily Fills'!E100:E20098)/1000000)</f>
        <v/>
      </c>
      <c r="Q121" s="16"/>
      <c r="R121" s="16" t="str">
        <f aca="false">IF(N121="","",F121)</f>
        <v/>
      </c>
      <c r="S121" s="10"/>
    </row>
    <row collapsed="false" customFormat="false" customHeight="false" hidden="false" ht="13.3" outlineLevel="0" r="122">
      <c r="A122" s="16" t="n">
        <v>103</v>
      </c>
      <c r="B122" s="16" t="n">
        <f aca="false">ROUNDUP(A122/5,0)</f>
        <v>21</v>
      </c>
      <c r="C122" s="16" t="n">
        <f aca="false">ROUNDUP(A122/20.83333333,0)</f>
        <v>5</v>
      </c>
      <c r="D122" s="65" t="inlineStr">
        <f aca="false">IF(M122="",IF(C122=C121,D121,EDATE(D121,1)),M122)</f>
        <is>
          <t/>
        </is>
      </c>
      <c r="E122" s="16" t="n">
        <f aca="false">I121</f>
        <v>369884.81</v>
      </c>
      <c r="F122" s="15" t="n">
        <f aca="false">ROUND(MIN($B$14,IF(SizeCalc="margin",E122*$E$13*$E$12/100000,E122*$I$13/$I$12/10)),2)</f>
        <v>73.98</v>
      </c>
      <c r="G122" s="15" t="n">
        <f aca="false">$B$12*$B$13</f>
        <v>10</v>
      </c>
      <c r="H122" s="15" t="n">
        <f aca="false">IF(Q122="",G122*F122*10,Q122)</f>
        <v>7398</v>
      </c>
      <c r="I122" s="18" t="n">
        <f aca="false">E122+H122</f>
        <v>377282.81</v>
      </c>
      <c r="J122" s="18" t="n">
        <f aca="false">J121+(I122-I121)</f>
        <v>327282.81</v>
      </c>
      <c r="K122" s="67" t="n">
        <f aca="false">H122/E122</f>
        <v>0.0200008213367832</v>
      </c>
      <c r="L122" s="67"/>
      <c r="M122" s="64"/>
      <c r="N122" s="16" t="str">
        <f aca="false">IF(M122="","",SUMIF('Daily Fills'!L101:L20087,'Growth Plan &amp; Statistics'!M122,'Daily Fills'!O101:O20087))</f>
        <v/>
      </c>
      <c r="O122" s="15" t="str">
        <f aca="false">IF(N122="","",SUMIF('Daily Fills'!L101:L20087,'Growth Plan &amp; Statistics'!M122,'Daily Fills'!P101:P20087))</f>
        <v/>
      </c>
      <c r="P122" s="15" t="str">
        <f aca="false">IF(O122="","",SUMIF('Daily Fills'!L101:L20099,'Growth Plan &amp; Statistics'!M122,'Daily Fills'!E101:E20099)/1000000)</f>
        <v/>
      </c>
      <c r="Q122" s="16"/>
      <c r="R122" s="16" t="str">
        <f aca="false">IF(N122="","",F122)</f>
        <v/>
      </c>
      <c r="S122" s="10"/>
    </row>
    <row collapsed="false" customFormat="false" customHeight="false" hidden="false" ht="13.3" outlineLevel="0" r="123">
      <c r="A123" s="16" t="n">
        <v>104</v>
      </c>
      <c r="B123" s="16" t="n">
        <f aca="false">ROUNDUP(A123/5,0)</f>
        <v>21</v>
      </c>
      <c r="C123" s="16" t="n">
        <f aca="false">ROUNDUP(A123/20.83333333,0)</f>
        <v>5</v>
      </c>
      <c r="D123" s="65" t="inlineStr">
        <f aca="false">IF(M123="",IF(C123=C122,D122,EDATE(D122,1)),M123)</f>
        <is>
          <t/>
        </is>
      </c>
      <c r="E123" s="16" t="n">
        <f aca="false">I122</f>
        <v>377282.81</v>
      </c>
      <c r="F123" s="15" t="n">
        <f aca="false">ROUND(MIN($B$14,IF(SizeCalc="margin",E123*$E$13*$E$12/100000,E123*$I$13/$I$12/10)),2)</f>
        <v>75.46</v>
      </c>
      <c r="G123" s="15" t="n">
        <f aca="false">$B$12*$B$13</f>
        <v>10</v>
      </c>
      <c r="H123" s="15" t="n">
        <f aca="false">IF(Q123="",G123*F123*10,Q123)</f>
        <v>7546</v>
      </c>
      <c r="I123" s="18" t="n">
        <f aca="false">E123+H123</f>
        <v>384828.81</v>
      </c>
      <c r="J123" s="18" t="n">
        <f aca="false">J122+(I123-I122)</f>
        <v>334828.81</v>
      </c>
      <c r="K123" s="67" t="n">
        <f aca="false">H123/E123</f>
        <v>0.0200009112527549</v>
      </c>
      <c r="L123" s="67"/>
      <c r="M123" s="64"/>
      <c r="N123" s="16" t="str">
        <f aca="false">IF(M123="","",SUMIF('Daily Fills'!L102:L20088,'Growth Plan &amp; Statistics'!M123,'Daily Fills'!O102:O20088))</f>
        <v/>
      </c>
      <c r="O123" s="15" t="str">
        <f aca="false">IF(N123="","",SUMIF('Daily Fills'!L102:L20088,'Growth Plan &amp; Statistics'!M123,'Daily Fills'!P102:P20088))</f>
        <v/>
      </c>
      <c r="P123" s="15" t="str">
        <f aca="false">IF(O123="","",SUMIF('Daily Fills'!L102:L20100,'Growth Plan &amp; Statistics'!M123,'Daily Fills'!E102:E20100)/1000000)</f>
        <v/>
      </c>
      <c r="Q123" s="16"/>
      <c r="R123" s="16" t="str">
        <f aca="false">IF(N123="","",F123)</f>
        <v/>
      </c>
      <c r="S123" s="10"/>
    </row>
    <row collapsed="false" customFormat="false" customHeight="false" hidden="false" ht="13.3" outlineLevel="0" r="124">
      <c r="A124" s="16" t="n">
        <v>105</v>
      </c>
      <c r="B124" s="16" t="n">
        <f aca="false">ROUNDUP(A124/5,0)</f>
        <v>21</v>
      </c>
      <c r="C124" s="16" t="n">
        <f aca="false">ROUNDUP(A124/20.83333333,0)</f>
        <v>6</v>
      </c>
      <c r="D124" s="65" t="n">
        <f aca="false">IF(M124="",IF(C124=C123,D123,EDATE(D123,1)),M124)</f>
        <v>41963</v>
      </c>
      <c r="E124" s="16" t="n">
        <f aca="false">I123</f>
        <v>384828.81</v>
      </c>
      <c r="F124" s="15" t="n">
        <f aca="false">ROUND(MIN($B$14,IF(SizeCalc="margin",E124*$E$13*$E$12/100000,E124*$I$13/$I$12/10)),2)</f>
        <v>76.97</v>
      </c>
      <c r="G124" s="15" t="n">
        <f aca="false">$B$12*$B$13</f>
        <v>10</v>
      </c>
      <c r="H124" s="15" t="n">
        <f aca="false">IF(Q124="",G124*F124*10,Q124)</f>
        <v>7697</v>
      </c>
      <c r="I124" s="18" t="n">
        <f aca="false">E124+H124</f>
        <v>392525.81</v>
      </c>
      <c r="J124" s="18" t="n">
        <f aca="false">J123+(I124-I123)</f>
        <v>342525.81</v>
      </c>
      <c r="K124" s="67" t="n">
        <f aca="false">H124/E124</f>
        <v>0.0200011012688993</v>
      </c>
      <c r="L124" s="67"/>
      <c r="M124" s="64"/>
      <c r="N124" s="16" t="str">
        <f aca="false">IF(M124="","",SUMIF('Daily Fills'!L103:L20089,'Growth Plan &amp; Statistics'!M124,'Daily Fills'!O103:O20089))</f>
        <v/>
      </c>
      <c r="O124" s="15" t="str">
        <f aca="false">IF(N124="","",SUMIF('Daily Fills'!L103:L20089,'Growth Plan &amp; Statistics'!M124,'Daily Fills'!P103:P20089))</f>
        <v/>
      </c>
      <c r="P124" s="15" t="str">
        <f aca="false">IF(O124="","",SUMIF('Daily Fills'!L103:L20101,'Growth Plan &amp; Statistics'!M124,'Daily Fills'!E103:E20101)/1000000)</f>
        <v/>
      </c>
      <c r="Q124" s="16"/>
      <c r="R124" s="16" t="str">
        <f aca="false">IF(N124="","",F124)</f>
        <v/>
      </c>
      <c r="S124" s="10"/>
    </row>
    <row collapsed="false" customFormat="false" customHeight="false" hidden="false" ht="13.3" outlineLevel="0" r="125">
      <c r="A125" s="16" t="n">
        <v>106</v>
      </c>
      <c r="B125" s="16" t="n">
        <f aca="false">ROUNDUP(A125/5,0)</f>
        <v>22</v>
      </c>
      <c r="C125" s="16" t="n">
        <f aca="false">ROUNDUP(A125/20.83333333,0)</f>
        <v>6</v>
      </c>
      <c r="D125" s="65" t="inlineStr">
        <f aca="false">IF(M125="",IF(C125=C124,D124,EDATE(D124,1)),M125)</f>
        <is>
          <t/>
        </is>
      </c>
      <c r="E125" s="16" t="n">
        <f aca="false">I124</f>
        <v>392525.81</v>
      </c>
      <c r="F125" s="15" t="n">
        <f aca="false">ROUND(MIN($B$14,IF(SizeCalc="margin",E125*$E$13*$E$12/100000,E125*$I$13/$I$12/10)),2)</f>
        <v>78.51</v>
      </c>
      <c r="G125" s="15" t="n">
        <f aca="false">$B$12*$B$13</f>
        <v>10</v>
      </c>
      <c r="H125" s="15" t="n">
        <f aca="false">IF(Q125="",G125*F125*10,Q125)</f>
        <v>7851</v>
      </c>
      <c r="I125" s="18" t="n">
        <f aca="false">E125+H125</f>
        <v>400376.81</v>
      </c>
      <c r="J125" s="18" t="n">
        <f aca="false">J124+(I125-I124)</f>
        <v>350376.81</v>
      </c>
      <c r="K125" s="67" t="n">
        <f aca="false">H125/E125</f>
        <v>0.0200012325304163</v>
      </c>
      <c r="L125" s="67"/>
      <c r="M125" s="64"/>
      <c r="N125" s="16" t="str">
        <f aca="false">IF(M125="","",SUMIF('Daily Fills'!L104:L20090,'Growth Plan &amp; Statistics'!M125,'Daily Fills'!O104:O20090))</f>
        <v/>
      </c>
      <c r="O125" s="15" t="str">
        <f aca="false">IF(N125="","",SUMIF('Daily Fills'!L104:L20090,'Growth Plan &amp; Statistics'!M125,'Daily Fills'!P104:P20090))</f>
        <v/>
      </c>
      <c r="P125" s="15" t="str">
        <f aca="false">IF(O125="","",SUMIF('Daily Fills'!L104:L20102,'Growth Plan &amp; Statistics'!M125,'Daily Fills'!E104:E20102)/1000000)</f>
        <v/>
      </c>
      <c r="Q125" s="16"/>
      <c r="R125" s="16" t="str">
        <f aca="false">IF(N125="","",F125)</f>
        <v/>
      </c>
      <c r="S125" s="10"/>
    </row>
    <row collapsed="false" customFormat="false" customHeight="false" hidden="false" ht="13.3" outlineLevel="0" r="126">
      <c r="A126" s="16" t="n">
        <v>107</v>
      </c>
      <c r="B126" s="16" t="n">
        <f aca="false">ROUNDUP(A126/5,0)</f>
        <v>22</v>
      </c>
      <c r="C126" s="16" t="n">
        <f aca="false">ROUNDUP(A126/20.83333333,0)</f>
        <v>6</v>
      </c>
      <c r="D126" s="65" t="inlineStr">
        <f aca="false">IF(M126="",IF(C126=C125,D125,EDATE(D125,1)),M126)</f>
        <is>
          <t/>
        </is>
      </c>
      <c r="E126" s="16" t="n">
        <f aca="false">I125</f>
        <v>400376.81</v>
      </c>
      <c r="F126" s="15" t="n">
        <f aca="false">ROUND(MIN($B$14,IF(SizeCalc="margin",E126*$E$13*$E$12/100000,E126*$I$13/$I$12/10)),2)</f>
        <v>80.08</v>
      </c>
      <c r="G126" s="15" t="n">
        <f aca="false">$B$12*$B$13</f>
        <v>10</v>
      </c>
      <c r="H126" s="15" t="n">
        <f aca="false">IF(Q126="",G126*F126*10,Q126)</f>
        <v>8008</v>
      </c>
      <c r="I126" s="18" t="n">
        <f aca="false">E126+H126</f>
        <v>408384.81</v>
      </c>
      <c r="J126" s="18" t="n">
        <f aca="false">J125+(I126-I125)</f>
        <v>358384.81</v>
      </c>
      <c r="K126" s="67" t="n">
        <f aca="false">H126/E126</f>
        <v>0.02000115840875</v>
      </c>
      <c r="L126" s="67"/>
      <c r="M126" s="64"/>
      <c r="N126" s="16" t="str">
        <f aca="false">IF(M126="","",SUMIF('Daily Fills'!L105:L20091,'Growth Plan &amp; Statistics'!M126,'Daily Fills'!O105:O20091))</f>
        <v/>
      </c>
      <c r="O126" s="15" t="str">
        <f aca="false">IF(N126="","",SUMIF('Daily Fills'!L105:L20091,'Growth Plan &amp; Statistics'!M126,'Daily Fills'!P105:P20091))</f>
        <v/>
      </c>
      <c r="P126" s="15" t="str">
        <f aca="false">IF(O126="","",SUMIF('Daily Fills'!L105:L20103,'Growth Plan &amp; Statistics'!M126,'Daily Fills'!E105:E20103)/1000000)</f>
        <v/>
      </c>
      <c r="Q126" s="16"/>
      <c r="R126" s="16" t="str">
        <f aca="false">IF(N126="","",F126)</f>
        <v/>
      </c>
      <c r="S126" s="10"/>
    </row>
    <row collapsed="false" customFormat="false" customHeight="false" hidden="false" ht="13.3" outlineLevel="0" r="127">
      <c r="A127" s="16" t="n">
        <v>108</v>
      </c>
      <c r="B127" s="16" t="n">
        <f aca="false">ROUNDUP(A127/5,0)</f>
        <v>22</v>
      </c>
      <c r="C127" s="16" t="n">
        <f aca="false">ROUNDUP(A127/20.83333333,0)</f>
        <v>6</v>
      </c>
      <c r="D127" s="65" t="inlineStr">
        <f aca="false">IF(M127="",IF(C127=C126,D126,EDATE(D126,1)),M127)</f>
        <is>
          <t/>
        </is>
      </c>
      <c r="E127" s="16" t="n">
        <f aca="false">I126</f>
        <v>408384.81</v>
      </c>
      <c r="F127" s="15" t="n">
        <f aca="false">ROUND(MIN($B$14,IF(SizeCalc="margin",E127*$E$13*$E$12/100000,E127*$I$13/$I$12/10)),2)</f>
        <v>81.68</v>
      </c>
      <c r="G127" s="15" t="n">
        <f aca="false">$B$12*$B$13</f>
        <v>10</v>
      </c>
      <c r="H127" s="15" t="n">
        <f aca="false">IF(Q127="",G127*F127*10,Q127)</f>
        <v>8168</v>
      </c>
      <c r="I127" s="18" t="n">
        <f aca="false">E127+H127</f>
        <v>416552.81</v>
      </c>
      <c r="J127" s="18" t="n">
        <f aca="false">J126+(I127-I126)</f>
        <v>366552.81</v>
      </c>
      <c r="K127" s="67" t="n">
        <f aca="false">H127/E127</f>
        <v>0.0200007439062192</v>
      </c>
      <c r="L127" s="67"/>
      <c r="M127" s="64"/>
      <c r="N127" s="16" t="str">
        <f aca="false">IF(M127="","",SUMIF('Daily Fills'!L106:L20092,'Growth Plan &amp; Statistics'!M127,'Daily Fills'!O106:O20092))</f>
        <v/>
      </c>
      <c r="O127" s="15" t="str">
        <f aca="false">IF(N127="","",SUMIF('Daily Fills'!L106:L20092,'Growth Plan &amp; Statistics'!M127,'Daily Fills'!P106:P20092))</f>
        <v/>
      </c>
      <c r="P127" s="15" t="str">
        <f aca="false">IF(O127="","",SUMIF('Daily Fills'!L106:L20104,'Growth Plan &amp; Statistics'!M127,'Daily Fills'!E106:E20104)/1000000)</f>
        <v/>
      </c>
      <c r="Q127" s="16"/>
      <c r="R127" s="16" t="str">
        <f aca="false">IF(N127="","",F127)</f>
        <v/>
      </c>
      <c r="S127" s="10"/>
    </row>
    <row collapsed="false" customFormat="false" customHeight="false" hidden="false" ht="13.3" outlineLevel="0" r="128">
      <c r="A128" s="16" t="n">
        <v>109</v>
      </c>
      <c r="B128" s="16" t="n">
        <f aca="false">ROUNDUP(A128/5,0)</f>
        <v>22</v>
      </c>
      <c r="C128" s="16" t="n">
        <f aca="false">ROUNDUP(A128/20.83333333,0)</f>
        <v>6</v>
      </c>
      <c r="D128" s="65" t="inlineStr">
        <f aca="false">IF(M128="",IF(C128=C127,D127,EDATE(D127,1)),M128)</f>
        <is>
          <t/>
        </is>
      </c>
      <c r="E128" s="16" t="n">
        <f aca="false">I127</f>
        <v>416552.81</v>
      </c>
      <c r="F128" s="15" t="n">
        <f aca="false">ROUND(MIN($B$14,IF(SizeCalc="margin",E128*$E$13*$E$12/100000,E128*$I$13/$I$12/10)),2)</f>
        <v>83.31</v>
      </c>
      <c r="G128" s="15" t="n">
        <f aca="false">$B$12*$B$13</f>
        <v>10</v>
      </c>
      <c r="H128" s="15" t="n">
        <f aca="false">IF(Q128="",G128*F128*10,Q128)</f>
        <v>8331</v>
      </c>
      <c r="I128" s="18" t="n">
        <f aca="false">E128+H128</f>
        <v>424883.81</v>
      </c>
      <c r="J128" s="18" t="n">
        <f aca="false">J127+(I128-I127)</f>
        <v>374883.81</v>
      </c>
      <c r="K128" s="67" t="n">
        <f aca="false">H128/E128</f>
        <v>0.0199998650831332</v>
      </c>
      <c r="L128" s="67"/>
      <c r="M128" s="64"/>
      <c r="N128" s="16" t="str">
        <f aca="false">IF(M128="","",SUMIF('Daily Fills'!L107:L20093,'Growth Plan &amp; Statistics'!M128,'Daily Fills'!O107:O20093))</f>
        <v/>
      </c>
      <c r="O128" s="15" t="str">
        <f aca="false">IF(N128="","",SUMIF('Daily Fills'!L107:L20093,'Growth Plan &amp; Statistics'!M128,'Daily Fills'!P107:P20093))</f>
        <v/>
      </c>
      <c r="P128" s="15" t="str">
        <f aca="false">IF(O128="","",SUMIF('Daily Fills'!L107:L20105,'Growth Plan &amp; Statistics'!M128,'Daily Fills'!E107:E20105)/1000000)</f>
        <v/>
      </c>
      <c r="Q128" s="16"/>
      <c r="R128" s="16" t="str">
        <f aca="false">IF(N128="","",F128)</f>
        <v/>
      </c>
      <c r="S128" s="10"/>
    </row>
    <row collapsed="false" customFormat="false" customHeight="false" hidden="false" ht="13.3" outlineLevel="0" r="129">
      <c r="A129" s="16" t="n">
        <v>110</v>
      </c>
      <c r="B129" s="16" t="n">
        <f aca="false">ROUNDUP(A129/5,0)</f>
        <v>22</v>
      </c>
      <c r="C129" s="16" t="n">
        <f aca="false">ROUNDUP(A129/20.83333333,0)</f>
        <v>6</v>
      </c>
      <c r="D129" s="65" t="inlineStr">
        <f aca="false">IF(M129="",IF(C129=C128,D128,EDATE(D128,1)),M129)</f>
        <is>
          <t/>
        </is>
      </c>
      <c r="E129" s="16" t="n">
        <f aca="false">I128</f>
        <v>424883.81</v>
      </c>
      <c r="F129" s="15" t="n">
        <f aca="false">ROUND(MIN($B$14,IF(SizeCalc="margin",E129*$E$13*$E$12/100000,E129*$I$13/$I$12/10)),2)</f>
        <v>84.98</v>
      </c>
      <c r="G129" s="15" t="n">
        <f aca="false">$B$12*$B$13</f>
        <v>10</v>
      </c>
      <c r="H129" s="15" t="n">
        <f aca="false">IF(Q129="",G129*F129*10,Q129)</f>
        <v>8498</v>
      </c>
      <c r="I129" s="18" t="n">
        <f aca="false">E129+H129</f>
        <v>433381.81</v>
      </c>
      <c r="J129" s="18" t="n">
        <f aca="false">J128+(I129-I128)</f>
        <v>383381.81</v>
      </c>
      <c r="K129" s="67" t="n">
        <f aca="false">H129/E129</f>
        <v>0.0200007620906996</v>
      </c>
      <c r="L129" s="67"/>
      <c r="M129" s="64"/>
      <c r="N129" s="16" t="str">
        <f aca="false">IF(M129="","",SUMIF('Daily Fills'!L108:L20094,'Growth Plan &amp; Statistics'!M129,'Daily Fills'!O108:O20094))</f>
        <v/>
      </c>
      <c r="O129" s="15" t="str">
        <f aca="false">IF(N129="","",SUMIF('Daily Fills'!L108:L20094,'Growth Plan &amp; Statistics'!M129,'Daily Fills'!P108:P20094))</f>
        <v/>
      </c>
      <c r="P129" s="15" t="str">
        <f aca="false">IF(O129="","",SUMIF('Daily Fills'!L108:L20106,'Growth Plan &amp; Statistics'!M129,'Daily Fills'!E108:E20106)/1000000)</f>
        <v/>
      </c>
      <c r="Q129" s="16"/>
      <c r="R129" s="16" t="str">
        <f aca="false">IF(N129="","",F129)</f>
        <v/>
      </c>
      <c r="S129" s="10"/>
    </row>
    <row collapsed="false" customFormat="false" customHeight="false" hidden="false" ht="13.3" outlineLevel="0" r="130">
      <c r="A130" s="16" t="n">
        <v>111</v>
      </c>
      <c r="B130" s="16" t="n">
        <f aca="false">ROUNDUP(A130/5,0)</f>
        <v>23</v>
      </c>
      <c r="C130" s="16" t="n">
        <f aca="false">ROUNDUP(A130/20.83333333,0)</f>
        <v>6</v>
      </c>
      <c r="D130" s="65" t="inlineStr">
        <f aca="false">IF(M130="",IF(C130=C129,D129,EDATE(D129,1)),M130)</f>
        <is>
          <t/>
        </is>
      </c>
      <c r="E130" s="16" t="n">
        <f aca="false">I129</f>
        <v>433381.81</v>
      </c>
      <c r="F130" s="15" t="n">
        <f aca="false">ROUND(MIN($B$14,IF(SizeCalc="margin",E130*$E$13*$E$12/100000,E130*$I$13/$I$12/10)),2)</f>
        <v>86.68</v>
      </c>
      <c r="G130" s="15" t="n">
        <f aca="false">$B$12*$B$13</f>
        <v>10</v>
      </c>
      <c r="H130" s="15" t="n">
        <f aca="false">IF(Q130="",G130*F130*10,Q130)</f>
        <v>8668</v>
      </c>
      <c r="I130" s="18" t="n">
        <f aca="false">E130+H130</f>
        <v>442049.81</v>
      </c>
      <c r="J130" s="18" t="n">
        <f aca="false">J129+(I130-I129)</f>
        <v>392049.81</v>
      </c>
      <c r="K130" s="67" t="n">
        <f aca="false">H130/E130</f>
        <v>0.0200008394445535</v>
      </c>
      <c r="L130" s="67"/>
      <c r="M130" s="64"/>
      <c r="N130" s="16" t="str">
        <f aca="false">IF(M130="","",SUMIF('Daily Fills'!L109:L20095,'Growth Plan &amp; Statistics'!M130,'Daily Fills'!O109:O20095))</f>
        <v/>
      </c>
      <c r="O130" s="15" t="str">
        <f aca="false">IF(N130="","",SUMIF('Daily Fills'!L109:L20095,'Growth Plan &amp; Statistics'!M130,'Daily Fills'!P109:P20095))</f>
        <v/>
      </c>
      <c r="P130" s="15" t="str">
        <f aca="false">IF(O130="","",SUMIF('Daily Fills'!L109:L20107,'Growth Plan &amp; Statistics'!M130,'Daily Fills'!E109:E20107)/1000000)</f>
        <v/>
      </c>
      <c r="Q130" s="16"/>
      <c r="R130" s="16" t="str">
        <f aca="false">IF(N130="","",F130)</f>
        <v/>
      </c>
      <c r="S130" s="10"/>
    </row>
    <row collapsed="false" customFormat="false" customHeight="false" hidden="false" ht="13.3" outlineLevel="0" r="131">
      <c r="A131" s="16" t="n">
        <v>112</v>
      </c>
      <c r="B131" s="16" t="n">
        <f aca="false">ROUNDUP(A131/5,0)</f>
        <v>23</v>
      </c>
      <c r="C131" s="16" t="n">
        <f aca="false">ROUNDUP(A131/20.83333333,0)</f>
        <v>6</v>
      </c>
      <c r="D131" s="65" t="inlineStr">
        <f aca="false">IF(M131="",IF(C131=C130,D130,EDATE(D130,1)),M131)</f>
        <is>
          <t/>
        </is>
      </c>
      <c r="E131" s="16" t="n">
        <f aca="false">I130</f>
        <v>442049.81</v>
      </c>
      <c r="F131" s="15" t="n">
        <f aca="false">ROUND(MIN($B$14,IF(SizeCalc="margin",E131*$E$13*$E$12/100000,E131*$I$13/$I$12/10)),2)</f>
        <v>88.41</v>
      </c>
      <c r="G131" s="15" t="n">
        <f aca="false">$B$12*$B$13</f>
        <v>10</v>
      </c>
      <c r="H131" s="15" t="n">
        <f aca="false">IF(Q131="",G131*F131*10,Q131)</f>
        <v>8841</v>
      </c>
      <c r="I131" s="18" t="n">
        <f aca="false">E131+H131</f>
        <v>450890.81</v>
      </c>
      <c r="J131" s="18" t="n">
        <f aca="false">J130+(I131-I130)</f>
        <v>400890.81</v>
      </c>
      <c r="K131" s="67" t="n">
        <f aca="false">H131/E131</f>
        <v>0.0200000085963163</v>
      </c>
      <c r="L131" s="67"/>
      <c r="M131" s="64"/>
      <c r="N131" s="16" t="str">
        <f aca="false">IF(M131="","",SUMIF('Daily Fills'!L110:L20096,'Growth Plan &amp; Statistics'!M131,'Daily Fills'!O110:O20096))</f>
        <v/>
      </c>
      <c r="O131" s="15" t="str">
        <f aca="false">IF(N131="","",SUMIF('Daily Fills'!L110:L20096,'Growth Plan &amp; Statistics'!M131,'Daily Fills'!P110:P20096))</f>
        <v/>
      </c>
      <c r="P131" s="15" t="str">
        <f aca="false">IF(O131="","",SUMIF('Daily Fills'!L110:L20108,'Growth Plan &amp; Statistics'!M131,'Daily Fills'!E110:E20108)/1000000)</f>
        <v/>
      </c>
      <c r="Q131" s="16"/>
      <c r="R131" s="16" t="str">
        <f aca="false">IF(N131="","",F131)</f>
        <v/>
      </c>
      <c r="S131" s="10"/>
    </row>
    <row collapsed="false" customFormat="false" customHeight="false" hidden="false" ht="13.3" outlineLevel="0" r="132">
      <c r="A132" s="16" t="n">
        <v>113</v>
      </c>
      <c r="B132" s="16" t="n">
        <f aca="false">ROUNDUP(A132/5,0)</f>
        <v>23</v>
      </c>
      <c r="C132" s="16" t="n">
        <f aca="false">ROUNDUP(A132/20.83333333,0)</f>
        <v>6</v>
      </c>
      <c r="D132" s="65" t="inlineStr">
        <f aca="false">IF(M132="",IF(C132=C131,D131,EDATE(D131,1)),M132)</f>
        <is>
          <t/>
        </is>
      </c>
      <c r="E132" s="16" t="n">
        <f aca="false">I131</f>
        <v>450890.81</v>
      </c>
      <c r="F132" s="15" t="n">
        <f aca="false">ROUND(MIN($B$14,IF(SizeCalc="margin",E132*$E$13*$E$12/100000,E132*$I$13/$I$12/10)),2)</f>
        <v>90.18</v>
      </c>
      <c r="G132" s="15" t="n">
        <f aca="false">$B$12*$B$13</f>
        <v>10</v>
      </c>
      <c r="H132" s="15" t="n">
        <f aca="false">IF(Q132="",G132*F132*10,Q132)</f>
        <v>9018</v>
      </c>
      <c r="I132" s="18" t="n">
        <f aca="false">E132+H132</f>
        <v>459908.81</v>
      </c>
      <c r="J132" s="18" t="n">
        <f aca="false">J131+(I132-I131)</f>
        <v>409908.81</v>
      </c>
      <c r="K132" s="67" t="n">
        <f aca="false">H132/E132</f>
        <v>0.0200004076374943</v>
      </c>
      <c r="L132" s="67"/>
      <c r="M132" s="64"/>
      <c r="N132" s="16" t="str">
        <f aca="false">IF(M132="","",SUMIF('Daily Fills'!L111:L20097,'Growth Plan &amp; Statistics'!M132,'Daily Fills'!O111:O20097))</f>
        <v/>
      </c>
      <c r="O132" s="15" t="str">
        <f aca="false">IF(N132="","",SUMIF('Daily Fills'!L111:L20097,'Growth Plan &amp; Statistics'!M132,'Daily Fills'!P111:P20097))</f>
        <v/>
      </c>
      <c r="P132" s="15" t="str">
        <f aca="false">IF(O132="","",SUMIF('Daily Fills'!L111:L20109,'Growth Plan &amp; Statistics'!M132,'Daily Fills'!E111:E20109)/1000000)</f>
        <v/>
      </c>
      <c r="Q132" s="16"/>
      <c r="R132" s="16" t="str">
        <f aca="false">IF(N132="","",F132)</f>
        <v/>
      </c>
      <c r="S132" s="10"/>
    </row>
    <row collapsed="false" customFormat="false" customHeight="false" hidden="false" ht="13.3" outlineLevel="0" r="133">
      <c r="A133" s="16" t="n">
        <v>114</v>
      </c>
      <c r="B133" s="16" t="n">
        <f aca="false">ROUNDUP(A133/5,0)</f>
        <v>23</v>
      </c>
      <c r="C133" s="16" t="n">
        <f aca="false">ROUNDUP(A133/20.83333333,0)</f>
        <v>6</v>
      </c>
      <c r="D133" s="65" t="inlineStr">
        <f aca="false">IF(M133="",IF(C133=C132,D132,EDATE(D132,1)),M133)</f>
        <is>
          <t/>
        </is>
      </c>
      <c r="E133" s="16" t="n">
        <f aca="false">I132</f>
        <v>459908.81</v>
      </c>
      <c r="F133" s="15" t="n">
        <f aca="false">ROUND(MIN($B$14,IF(SizeCalc="margin",E133*$E$13*$E$12/100000,E133*$I$13/$I$12/10)),2)</f>
        <v>91.98</v>
      </c>
      <c r="G133" s="15" t="n">
        <f aca="false">$B$12*$B$13</f>
        <v>10</v>
      </c>
      <c r="H133" s="15" t="n">
        <f aca="false">IF(Q133="",G133*F133*10,Q133)</f>
        <v>9198</v>
      </c>
      <c r="I133" s="18" t="n">
        <f aca="false">E133+H133</f>
        <v>469106.81</v>
      </c>
      <c r="J133" s="18" t="n">
        <f aca="false">J132+(I133-I132)</f>
        <v>419106.81</v>
      </c>
      <c r="K133" s="67" t="n">
        <f aca="false">H133/E133</f>
        <v>0.0199996168805725</v>
      </c>
      <c r="L133" s="67"/>
      <c r="M133" s="64"/>
      <c r="N133" s="16" t="str">
        <f aca="false">IF(M133="","",SUMIF('Daily Fills'!L112:L20098,'Growth Plan &amp; Statistics'!M133,'Daily Fills'!O112:O20098))</f>
        <v/>
      </c>
      <c r="O133" s="15" t="str">
        <f aca="false">IF(N133="","",SUMIF('Daily Fills'!L112:L20098,'Growth Plan &amp; Statistics'!M133,'Daily Fills'!P112:P20098))</f>
        <v/>
      </c>
      <c r="P133" s="15" t="str">
        <f aca="false">IF(O133="","",SUMIF('Daily Fills'!L112:L20110,'Growth Plan &amp; Statistics'!M133,'Daily Fills'!E112:E20110)/1000000)</f>
        <v/>
      </c>
      <c r="Q133" s="16"/>
      <c r="R133" s="16" t="str">
        <f aca="false">IF(N133="","",F133)</f>
        <v/>
      </c>
      <c r="S133" s="10"/>
    </row>
    <row collapsed="false" customFormat="false" customHeight="false" hidden="false" ht="13.3" outlineLevel="0" r="134">
      <c r="A134" s="16" t="n">
        <v>115</v>
      </c>
      <c r="B134" s="16" t="n">
        <f aca="false">ROUNDUP(A134/5,0)</f>
        <v>23</v>
      </c>
      <c r="C134" s="16" t="n">
        <f aca="false">ROUNDUP(A134/20.83333333,0)</f>
        <v>6</v>
      </c>
      <c r="D134" s="65" t="inlineStr">
        <f aca="false">IF(M134="",IF(C134=C133,D133,EDATE(D133,1)),M134)</f>
        <is>
          <t/>
        </is>
      </c>
      <c r="E134" s="16" t="n">
        <f aca="false">I133</f>
        <v>469106.81</v>
      </c>
      <c r="F134" s="15" t="n">
        <f aca="false">ROUND(MIN($B$14,IF(SizeCalc="margin",E134*$E$13*$E$12/100000,E134*$I$13/$I$12/10)),2)</f>
        <v>93.82</v>
      </c>
      <c r="G134" s="15" t="n">
        <f aca="false">$B$12*$B$13</f>
        <v>10</v>
      </c>
      <c r="H134" s="15" t="n">
        <f aca="false">IF(Q134="",G134*F134*10,Q134)</f>
        <v>9382</v>
      </c>
      <c r="I134" s="18" t="n">
        <f aca="false">E134+H134</f>
        <v>478488.81</v>
      </c>
      <c r="J134" s="18" t="n">
        <f aca="false">J133+(I134-I133)</f>
        <v>428488.81</v>
      </c>
      <c r="K134" s="67" t="n">
        <f aca="false">H134/E134</f>
        <v>0.0199997096610045</v>
      </c>
      <c r="L134" s="67"/>
      <c r="M134" s="64"/>
      <c r="N134" s="16" t="str">
        <f aca="false">IF(M134="","",SUMIF('Daily Fills'!L113:L20099,'Growth Plan &amp; Statistics'!M134,'Daily Fills'!O113:O20099))</f>
        <v/>
      </c>
      <c r="O134" s="15" t="str">
        <f aca="false">IF(N134="","",SUMIF('Daily Fills'!L113:L20099,'Growth Plan &amp; Statistics'!M134,'Daily Fills'!P113:P20099))</f>
        <v/>
      </c>
      <c r="P134" s="15" t="str">
        <f aca="false">IF(O134="","",SUMIF('Daily Fills'!L113:L20111,'Growth Plan &amp; Statistics'!M134,'Daily Fills'!E113:E20111)/1000000)</f>
        <v/>
      </c>
      <c r="Q134" s="16"/>
      <c r="R134" s="16" t="str">
        <f aca="false">IF(N134="","",F134)</f>
        <v/>
      </c>
      <c r="S134" s="10"/>
    </row>
    <row collapsed="false" customFormat="false" customHeight="false" hidden="false" ht="13.3" outlineLevel="0" r="135">
      <c r="A135" s="16" t="n">
        <v>116</v>
      </c>
      <c r="B135" s="16" t="n">
        <f aca="false">ROUNDUP(A135/5,0)</f>
        <v>24</v>
      </c>
      <c r="C135" s="16" t="n">
        <f aca="false">ROUNDUP(A135/20.83333333,0)</f>
        <v>6</v>
      </c>
      <c r="D135" s="65" t="inlineStr">
        <f aca="false">IF(M135="",IF(C135=C134,D134,EDATE(D134,1)),M135)</f>
        <is>
          <t/>
        </is>
      </c>
      <c r="E135" s="16" t="n">
        <f aca="false">I134</f>
        <v>478488.81</v>
      </c>
      <c r="F135" s="15" t="n">
        <f aca="false">ROUND(MIN($B$14,IF(SizeCalc="margin",E135*$E$13*$E$12/100000,E135*$I$13/$I$12/10)),2)</f>
        <v>95.7</v>
      </c>
      <c r="G135" s="15" t="n">
        <f aca="false">$B$12*$B$13</f>
        <v>10</v>
      </c>
      <c r="H135" s="15" t="n">
        <f aca="false">IF(Q135="",G135*F135*10,Q135)</f>
        <v>9570</v>
      </c>
      <c r="I135" s="18" t="n">
        <f aca="false">E135+H135</f>
        <v>488058.81</v>
      </c>
      <c r="J135" s="18" t="n">
        <f aca="false">J134+(I135-I134)</f>
        <v>438058.81</v>
      </c>
      <c r="K135" s="67" t="n">
        <f aca="false">H135/E135</f>
        <v>0.0200004677225367</v>
      </c>
      <c r="L135" s="67"/>
      <c r="M135" s="64"/>
      <c r="N135" s="16" t="str">
        <f aca="false">IF(M135="","",SUMIF('Daily Fills'!L114:L20100,'Growth Plan &amp; Statistics'!M135,'Daily Fills'!O114:O20100))</f>
        <v/>
      </c>
      <c r="O135" s="15" t="str">
        <f aca="false">IF(N135="","",SUMIF('Daily Fills'!L114:L20100,'Growth Plan &amp; Statistics'!M135,'Daily Fills'!P114:P20100))</f>
        <v/>
      </c>
      <c r="P135" s="15" t="str">
        <f aca="false">IF(O135="","",SUMIF('Daily Fills'!L114:L20112,'Growth Plan &amp; Statistics'!M135,'Daily Fills'!E114:E20112)/1000000)</f>
        <v/>
      </c>
      <c r="Q135" s="16"/>
      <c r="R135" s="16" t="str">
        <f aca="false">IF(N135="","",F135)</f>
        <v/>
      </c>
      <c r="S135" s="10"/>
    </row>
    <row collapsed="false" customFormat="false" customHeight="false" hidden="false" ht="13.3" outlineLevel="0" r="136">
      <c r="A136" s="16" t="n">
        <v>117</v>
      </c>
      <c r="B136" s="16" t="n">
        <f aca="false">ROUNDUP(A136/5,0)</f>
        <v>24</v>
      </c>
      <c r="C136" s="16" t="n">
        <f aca="false">ROUNDUP(A136/20.83333333,0)</f>
        <v>6</v>
      </c>
      <c r="D136" s="65" t="inlineStr">
        <f aca="false">IF(M136="",IF(C136=C135,D135,EDATE(D135,1)),M136)</f>
        <is>
          <t/>
        </is>
      </c>
      <c r="E136" s="16" t="n">
        <f aca="false">I135</f>
        <v>488058.81</v>
      </c>
      <c r="F136" s="15" t="n">
        <f aca="false">ROUND(MIN($B$14,IF(SizeCalc="margin",E136*$E$13*$E$12/100000,E136*$I$13/$I$12/10)),2)</f>
        <v>97.61</v>
      </c>
      <c r="G136" s="15" t="n">
        <f aca="false">$B$12*$B$13</f>
        <v>10</v>
      </c>
      <c r="H136" s="15" t="n">
        <f aca="false">IF(Q136="",G136*F136*10,Q136)</f>
        <v>9761</v>
      </c>
      <c r="I136" s="18" t="n">
        <f aca="false">E136+H136</f>
        <v>497819.81</v>
      </c>
      <c r="J136" s="18" t="n">
        <f aca="false">J135+(I136-I135)</f>
        <v>447819.81</v>
      </c>
      <c r="K136" s="67" t="n">
        <f aca="false">H136/E136</f>
        <v>0.0199996389779338</v>
      </c>
      <c r="L136" s="67"/>
      <c r="M136" s="64"/>
      <c r="N136" s="16" t="str">
        <f aca="false">IF(M136="","",SUMIF('Daily Fills'!L115:L20101,'Growth Plan &amp; Statistics'!M136,'Daily Fills'!O115:O20101))</f>
        <v/>
      </c>
      <c r="O136" s="15" t="str">
        <f aca="false">IF(N136="","",SUMIF('Daily Fills'!L115:L20101,'Growth Plan &amp; Statistics'!M136,'Daily Fills'!P115:P20101))</f>
        <v/>
      </c>
      <c r="P136" s="15" t="str">
        <f aca="false">IF(O136="","",SUMIF('Daily Fills'!L115:L20113,'Growth Plan &amp; Statistics'!M136,'Daily Fills'!E115:E20113)/1000000)</f>
        <v/>
      </c>
      <c r="Q136" s="16"/>
      <c r="R136" s="16" t="str">
        <f aca="false">IF(N136="","",F136)</f>
        <v/>
      </c>
      <c r="S136" s="10"/>
    </row>
    <row collapsed="false" customFormat="false" customHeight="false" hidden="false" ht="13.3" outlineLevel="0" r="137">
      <c r="A137" s="16" t="n">
        <v>118</v>
      </c>
      <c r="B137" s="16" t="n">
        <f aca="false">ROUNDUP(A137/5,0)</f>
        <v>24</v>
      </c>
      <c r="C137" s="16" t="n">
        <f aca="false">ROUNDUP(A137/20.83333333,0)</f>
        <v>6</v>
      </c>
      <c r="D137" s="65" t="inlineStr">
        <f aca="false">IF(M137="",IF(C137=C136,D136,EDATE(D136,1)),M137)</f>
        <is>
          <t/>
        </is>
      </c>
      <c r="E137" s="16" t="n">
        <f aca="false">I136</f>
        <v>497819.81</v>
      </c>
      <c r="F137" s="15" t="n">
        <f aca="false">ROUND(MIN($B$14,IF(SizeCalc="margin",E137*$E$13*$E$12/100000,E137*$I$13/$I$12/10)),2)</f>
        <v>99.56</v>
      </c>
      <c r="G137" s="15" t="n">
        <f aca="false">$B$12*$B$13</f>
        <v>10</v>
      </c>
      <c r="H137" s="15" t="n">
        <f aca="false">IF(Q137="",G137*F137*10,Q137)</f>
        <v>9956</v>
      </c>
      <c r="I137" s="18" t="n">
        <f aca="false">E137+H137</f>
        <v>507775.81</v>
      </c>
      <c r="J137" s="18" t="n">
        <f aca="false">J136+(I137-I136)</f>
        <v>457775.81</v>
      </c>
      <c r="K137" s="67" t="n">
        <f aca="false">H137/E137</f>
        <v>0.0199992041297031</v>
      </c>
      <c r="L137" s="67"/>
      <c r="M137" s="64"/>
      <c r="N137" s="16" t="str">
        <f aca="false">IF(M137="","",SUMIF('Daily Fills'!L116:L20102,'Growth Plan &amp; Statistics'!M137,'Daily Fills'!O116:O20102))</f>
        <v/>
      </c>
      <c r="O137" s="15" t="str">
        <f aca="false">IF(N137="","",SUMIF('Daily Fills'!L116:L20102,'Growth Plan &amp; Statistics'!M137,'Daily Fills'!P116:P20102))</f>
        <v/>
      </c>
      <c r="P137" s="15" t="str">
        <f aca="false">IF(O137="","",SUMIF('Daily Fills'!L116:L20114,'Growth Plan &amp; Statistics'!M137,'Daily Fills'!E116:E20114)/1000000)</f>
        <v/>
      </c>
      <c r="Q137" s="16"/>
      <c r="R137" s="16" t="str">
        <f aca="false">IF(N137="","",F137)</f>
        <v/>
      </c>
      <c r="S137" s="10"/>
    </row>
    <row collapsed="false" customFormat="false" customHeight="false" hidden="false" ht="13.3" outlineLevel="0" r="138">
      <c r="A138" s="16" t="n">
        <v>119</v>
      </c>
      <c r="B138" s="16" t="n">
        <f aca="false">ROUNDUP(A138/5,0)</f>
        <v>24</v>
      </c>
      <c r="C138" s="16" t="n">
        <f aca="false">ROUNDUP(A138/20.83333333,0)</f>
        <v>6</v>
      </c>
      <c r="D138" s="65" t="inlineStr">
        <f aca="false">IF(M138="",IF(C138=C137,D137,EDATE(D137,1)),M138)</f>
        <is>
          <t/>
        </is>
      </c>
      <c r="E138" s="16" t="n">
        <f aca="false">I137</f>
        <v>507775.81</v>
      </c>
      <c r="F138" s="15" t="n">
        <f aca="false">ROUND(MIN($B$14,IF(SizeCalc="margin",E138*$E$13*$E$12/100000,E138*$I$13/$I$12/10)),2)</f>
        <v>100</v>
      </c>
      <c r="G138" s="15" t="n">
        <f aca="false">$B$12*$B$13</f>
        <v>10</v>
      </c>
      <c r="H138" s="15" t="n">
        <f aca="false">IF(Q138="",G138*F138*10,Q138)</f>
        <v>10000</v>
      </c>
      <c r="I138" s="18" t="n">
        <f aca="false">E138+H138</f>
        <v>517775.81</v>
      </c>
      <c r="J138" s="18" t="n">
        <f aca="false">J137+(I138-I137)</f>
        <v>467775.81</v>
      </c>
      <c r="K138" s="67" t="n">
        <f aca="false">H138/E138</f>
        <v>0.0196937305855511</v>
      </c>
      <c r="L138" s="67"/>
      <c r="M138" s="64"/>
      <c r="N138" s="16" t="str">
        <f aca="false">IF(M138="","",SUMIF('Daily Fills'!L117:L20103,'Growth Plan &amp; Statistics'!M138,'Daily Fills'!O117:O20103))</f>
        <v/>
      </c>
      <c r="O138" s="15" t="str">
        <f aca="false">IF(N138="","",SUMIF('Daily Fills'!L117:L20103,'Growth Plan &amp; Statistics'!M138,'Daily Fills'!P117:P20103))</f>
        <v/>
      </c>
      <c r="P138" s="15" t="str">
        <f aca="false">IF(O138="","",SUMIF('Daily Fills'!L117:L20115,'Growth Plan &amp; Statistics'!M138,'Daily Fills'!E117:E20115)/1000000)</f>
        <v/>
      </c>
      <c r="Q138" s="16"/>
      <c r="R138" s="16" t="str">
        <f aca="false">IF(N138="","",F138)</f>
        <v/>
      </c>
      <c r="S138" s="10"/>
    </row>
    <row collapsed="false" customFormat="false" customHeight="false" hidden="false" ht="13.3" outlineLevel="0" r="139">
      <c r="A139" s="16" t="n">
        <v>120</v>
      </c>
      <c r="B139" s="16" t="n">
        <f aca="false">ROUNDUP(A139/5,0)</f>
        <v>24</v>
      </c>
      <c r="C139" s="16" t="n">
        <f aca="false">ROUNDUP(A139/20.83333333,0)</f>
        <v>6</v>
      </c>
      <c r="D139" s="65" t="inlineStr">
        <f aca="false">IF(M139="",IF(C139=C138,D138,EDATE(D138,1)),M139)</f>
        <is>
          <t/>
        </is>
      </c>
      <c r="E139" s="16" t="n">
        <f aca="false">I138</f>
        <v>517775.81</v>
      </c>
      <c r="F139" s="15" t="n">
        <f aca="false">ROUND(MIN($B$14,IF(SizeCalc="margin",E139*$E$13*$E$12/100000,E139*$I$13/$I$12/10)),2)</f>
        <v>100</v>
      </c>
      <c r="G139" s="15" t="n">
        <f aca="false">$B$12*$B$13</f>
        <v>10</v>
      </c>
      <c r="H139" s="15" t="n">
        <f aca="false">IF(Q139="",G139*F139*10,Q139)</f>
        <v>10000</v>
      </c>
      <c r="I139" s="18" t="n">
        <f aca="false">E139+H139</f>
        <v>527775.81</v>
      </c>
      <c r="J139" s="18" t="n">
        <f aca="false">J138+(I139-I138)</f>
        <v>477775.81</v>
      </c>
      <c r="K139" s="67" t="n">
        <f aca="false">H139/E139</f>
        <v>0.0193133781201559</v>
      </c>
      <c r="L139" s="67"/>
      <c r="M139" s="64"/>
      <c r="N139" s="16" t="str">
        <f aca="false">IF(M139="","",SUMIF('Daily Fills'!L118:L20104,'Growth Plan &amp; Statistics'!M139,'Daily Fills'!O118:O20104))</f>
        <v/>
      </c>
      <c r="O139" s="15" t="str">
        <f aca="false">IF(N139="","",SUMIF('Daily Fills'!L118:L20104,'Growth Plan &amp; Statistics'!M139,'Daily Fills'!P118:P20104))</f>
        <v/>
      </c>
      <c r="P139" s="15" t="str">
        <f aca="false">IF(O139="","",SUMIF('Daily Fills'!L118:L20116,'Growth Plan &amp; Statistics'!M139,'Daily Fills'!E118:E20116)/1000000)</f>
        <v/>
      </c>
      <c r="Q139" s="16"/>
      <c r="R139" s="16" t="str">
        <f aca="false">IF(N139="","",F139)</f>
        <v/>
      </c>
      <c r="S139" s="10"/>
    </row>
    <row collapsed="false" customFormat="false" customHeight="false" hidden="false" ht="13.3" outlineLevel="0" r="140">
      <c r="A140" s="16" t="n">
        <v>121</v>
      </c>
      <c r="B140" s="16" t="n">
        <f aca="false">ROUNDUP(A140/5,0)</f>
        <v>25</v>
      </c>
      <c r="C140" s="16" t="n">
        <f aca="false">ROUNDUP(A140/20.83333333,0)</f>
        <v>6</v>
      </c>
      <c r="D140" s="65" t="inlineStr">
        <f aca="false">IF(M140="",IF(C140=C139,D139,EDATE(D139,1)),M140)</f>
        <is>
          <t/>
        </is>
      </c>
      <c r="E140" s="16" t="n">
        <f aca="false">I139</f>
        <v>527775.81</v>
      </c>
      <c r="F140" s="15" t="n">
        <f aca="false">ROUND(MIN($B$14,IF(SizeCalc="margin",E140*$E$13*$E$12/100000,E140*$I$13/$I$12/10)),2)</f>
        <v>100</v>
      </c>
      <c r="G140" s="15" t="n">
        <f aca="false">$B$12*$B$13</f>
        <v>10</v>
      </c>
      <c r="H140" s="15" t="n">
        <f aca="false">IF(Q140="",G140*F140*10,Q140)</f>
        <v>10000</v>
      </c>
      <c r="I140" s="18" t="n">
        <f aca="false">E140+H140</f>
        <v>537775.81</v>
      </c>
      <c r="J140" s="18" t="n">
        <f aca="false">J139+(I140-I139)</f>
        <v>487775.81</v>
      </c>
      <c r="K140" s="67" t="n">
        <f aca="false">H140/E140</f>
        <v>0.0189474390650833</v>
      </c>
      <c r="L140" s="67"/>
      <c r="M140" s="64"/>
      <c r="N140" s="16" t="str">
        <f aca="false">IF(M140="","",SUMIF('Daily Fills'!L119:L20105,'Growth Plan &amp; Statistics'!M140,'Daily Fills'!O119:O20105))</f>
        <v/>
      </c>
      <c r="O140" s="15" t="str">
        <f aca="false">IF(N140="","",SUMIF('Daily Fills'!L119:L20105,'Growth Plan &amp; Statistics'!M140,'Daily Fills'!P119:P20105))</f>
        <v/>
      </c>
      <c r="P140" s="15" t="str">
        <f aca="false">IF(O140="","",SUMIF('Daily Fills'!L119:L20117,'Growth Plan &amp; Statistics'!M140,'Daily Fills'!E119:E20117)/1000000)</f>
        <v/>
      </c>
      <c r="Q140" s="16"/>
      <c r="R140" s="16" t="str">
        <f aca="false">IF(N140="","",F140)</f>
        <v/>
      </c>
      <c r="S140" s="10"/>
    </row>
    <row collapsed="false" customFormat="false" customHeight="false" hidden="false" ht="13.3" outlineLevel="0" r="141">
      <c r="A141" s="16" t="n">
        <v>122</v>
      </c>
      <c r="B141" s="16" t="n">
        <f aca="false">ROUNDUP(A141/5,0)</f>
        <v>25</v>
      </c>
      <c r="C141" s="16" t="n">
        <f aca="false">ROUNDUP(A141/20.83333333,0)</f>
        <v>6</v>
      </c>
      <c r="D141" s="65" t="inlineStr">
        <f aca="false">IF(M141="",IF(C141=C140,D140,EDATE(D140,1)),M141)</f>
        <is>
          <t/>
        </is>
      </c>
      <c r="E141" s="16" t="n">
        <f aca="false">I140</f>
        <v>537775.81</v>
      </c>
      <c r="F141" s="15" t="n">
        <f aca="false">ROUND(MIN($B$14,IF(SizeCalc="margin",E141*$E$13*$E$12/100000,E141*$I$13/$I$12/10)),2)</f>
        <v>100</v>
      </c>
      <c r="G141" s="15" t="n">
        <f aca="false">$B$12*$B$13</f>
        <v>10</v>
      </c>
      <c r="H141" s="15" t="n">
        <f aca="false">IF(Q141="",G141*F141*10,Q141)</f>
        <v>10000</v>
      </c>
      <c r="I141" s="18" t="n">
        <f aca="false">E141+H141</f>
        <v>547775.81</v>
      </c>
      <c r="J141" s="18" t="n">
        <f aca="false">J140+(I141-I140)</f>
        <v>497775.81</v>
      </c>
      <c r="K141" s="67" t="n">
        <f aca="false">H141/E141</f>
        <v>0.0185951093635097</v>
      </c>
      <c r="L141" s="67"/>
      <c r="M141" s="64"/>
      <c r="N141" s="16" t="str">
        <f aca="false">IF(M141="","",SUMIF('Daily Fills'!L120:L20106,'Growth Plan &amp; Statistics'!M141,'Daily Fills'!O120:O20106))</f>
        <v/>
      </c>
      <c r="O141" s="15" t="str">
        <f aca="false">IF(N141="","",SUMIF('Daily Fills'!L120:L20106,'Growth Plan &amp; Statistics'!M141,'Daily Fills'!P120:P20106))</f>
        <v/>
      </c>
      <c r="P141" s="15" t="str">
        <f aca="false">IF(O141="","",SUMIF('Daily Fills'!L120:L20118,'Growth Plan &amp; Statistics'!M141,'Daily Fills'!E120:E20118)/1000000)</f>
        <v/>
      </c>
      <c r="Q141" s="16"/>
      <c r="R141" s="16" t="str">
        <f aca="false">IF(N141="","",F141)</f>
        <v/>
      </c>
      <c r="S141" s="10"/>
    </row>
    <row collapsed="false" customFormat="false" customHeight="false" hidden="false" ht="13.3" outlineLevel="0" r="142">
      <c r="A142" s="16" t="n">
        <v>123</v>
      </c>
      <c r="B142" s="16" t="n">
        <f aca="false">ROUNDUP(A142/5,0)</f>
        <v>25</v>
      </c>
      <c r="C142" s="16" t="n">
        <f aca="false">ROUNDUP(A142/20.83333333,0)</f>
        <v>6</v>
      </c>
      <c r="D142" s="65" t="inlineStr">
        <f aca="false">IF(M142="",IF(C142=C141,D141,EDATE(D141,1)),M142)</f>
        <is>
          <t/>
        </is>
      </c>
      <c r="E142" s="16" t="n">
        <f aca="false">I141</f>
        <v>547775.81</v>
      </c>
      <c r="F142" s="15" t="n">
        <f aca="false">ROUND(MIN($B$14,IF(SizeCalc="margin",E142*$E$13*$E$12/100000,E142*$I$13/$I$12/10)),2)</f>
        <v>100</v>
      </c>
      <c r="G142" s="15" t="n">
        <f aca="false">$B$12*$B$13</f>
        <v>10</v>
      </c>
      <c r="H142" s="15" t="n">
        <f aca="false">IF(Q142="",G142*F142*10,Q142)</f>
        <v>10000</v>
      </c>
      <c r="I142" s="18" t="n">
        <f aca="false">E142+H142</f>
        <v>557775.81</v>
      </c>
      <c r="J142" s="18" t="n">
        <f aca="false">J141+(I142-I141)</f>
        <v>507775.81</v>
      </c>
      <c r="K142" s="67" t="n">
        <f aca="false">H142/E142</f>
        <v>0.0182556436729106</v>
      </c>
      <c r="L142" s="67"/>
      <c r="M142" s="64"/>
      <c r="N142" s="16" t="str">
        <f aca="false">IF(M142="","",SUMIF('Daily Fills'!L121:L20107,'Growth Plan &amp; Statistics'!M142,'Daily Fills'!O121:O20107))</f>
        <v/>
      </c>
      <c r="O142" s="15" t="str">
        <f aca="false">IF(N142="","",SUMIF('Daily Fills'!L121:L20107,'Growth Plan &amp; Statistics'!M142,'Daily Fills'!P121:P20107))</f>
        <v/>
      </c>
      <c r="P142" s="15" t="str">
        <f aca="false">IF(O142="","",SUMIF('Daily Fills'!L121:L20119,'Growth Plan &amp; Statistics'!M142,'Daily Fills'!E121:E20119)/1000000)</f>
        <v/>
      </c>
      <c r="Q142" s="16"/>
      <c r="R142" s="16" t="str">
        <f aca="false">IF(N142="","",F142)</f>
        <v/>
      </c>
      <c r="S142" s="10"/>
    </row>
    <row collapsed="false" customFormat="false" customHeight="false" hidden="false" ht="13.3" outlineLevel="0" r="143">
      <c r="A143" s="16" t="n">
        <v>124</v>
      </c>
      <c r="B143" s="16" t="n">
        <f aca="false">ROUNDUP(A143/5,0)</f>
        <v>25</v>
      </c>
      <c r="C143" s="16" t="n">
        <f aca="false">ROUNDUP(A143/20.83333333,0)</f>
        <v>6</v>
      </c>
      <c r="D143" s="65" t="inlineStr">
        <f aca="false">IF(M143="",IF(C143=C142,D142,EDATE(D142,1)),M143)</f>
        <is>
          <t/>
        </is>
      </c>
      <c r="E143" s="16" t="n">
        <f aca="false">I142</f>
        <v>557775.81</v>
      </c>
      <c r="F143" s="15" t="n">
        <f aca="false">ROUND(MIN($B$14,IF(SizeCalc="margin",E143*$E$13*$E$12/100000,E143*$I$13/$I$12/10)),2)</f>
        <v>100</v>
      </c>
      <c r="G143" s="15" t="n">
        <f aca="false">$B$12*$B$13</f>
        <v>10</v>
      </c>
      <c r="H143" s="15" t="n">
        <f aca="false">IF(Q143="",G143*F143*10,Q143)</f>
        <v>10000</v>
      </c>
      <c r="I143" s="18" t="n">
        <f aca="false">E143+H143</f>
        <v>567775.81</v>
      </c>
      <c r="J143" s="18" t="n">
        <f aca="false">J142+(I143-I142)</f>
        <v>517775.81</v>
      </c>
      <c r="K143" s="67" t="n">
        <f aca="false">H143/E143</f>
        <v>0.0179283501018088</v>
      </c>
      <c r="L143" s="67"/>
      <c r="M143" s="64"/>
      <c r="N143" s="16" t="str">
        <f aca="false">IF(M143="","",SUMIF('Daily Fills'!L122:L20108,'Growth Plan &amp; Statistics'!M143,'Daily Fills'!O122:O20108))</f>
        <v/>
      </c>
      <c r="O143" s="15" t="str">
        <f aca="false">IF(N143="","",SUMIF('Daily Fills'!L122:L20108,'Growth Plan &amp; Statistics'!M143,'Daily Fills'!P122:P20108))</f>
        <v/>
      </c>
      <c r="P143" s="15" t="str">
        <f aca="false">IF(O143="","",SUMIF('Daily Fills'!L122:L20120,'Growth Plan &amp; Statistics'!M143,'Daily Fills'!E122:E20120)/1000000)</f>
        <v/>
      </c>
      <c r="Q143" s="16"/>
      <c r="R143" s="16" t="str">
        <f aca="false">IF(N143="","",F143)</f>
        <v/>
      </c>
      <c r="S143" s="10"/>
    </row>
    <row collapsed="false" customFormat="false" customHeight="false" hidden="false" ht="13.3" outlineLevel="0" r="144">
      <c r="A144" s="16" t="n">
        <v>125</v>
      </c>
      <c r="B144" s="16" t="n">
        <f aca="false">ROUNDUP(A144/5,0)</f>
        <v>25</v>
      </c>
      <c r="C144" s="16" t="n">
        <f aca="false">ROUNDUP(A144/20.83333333,0)</f>
        <v>7</v>
      </c>
      <c r="D144" s="65" t="n">
        <f aca="false">IF(M144="",IF(C144=C143,D143,EDATE(D143,1)),M144)</f>
        <v>41993</v>
      </c>
      <c r="E144" s="16" t="n">
        <f aca="false">I143</f>
        <v>567775.81</v>
      </c>
      <c r="F144" s="15" t="n">
        <f aca="false">ROUND(MIN($B$14,IF(SizeCalc="margin",E144*$E$13*$E$12/100000,E144*$I$13/$I$12/10)),2)</f>
        <v>100</v>
      </c>
      <c r="G144" s="15" t="n">
        <f aca="false">$B$12*$B$13</f>
        <v>10</v>
      </c>
      <c r="H144" s="15" t="n">
        <f aca="false">IF(Q144="",G144*F144*10,Q144)</f>
        <v>10000</v>
      </c>
      <c r="I144" s="18" t="n">
        <f aca="false">E144+H144</f>
        <v>577775.81</v>
      </c>
      <c r="J144" s="18" t="n">
        <f aca="false">J143+(I144-I143)</f>
        <v>527775.81</v>
      </c>
      <c r="K144" s="67" t="n">
        <f aca="false">H144/E144</f>
        <v>0.0176125855027181</v>
      </c>
      <c r="L144" s="67"/>
      <c r="M144" s="64"/>
      <c r="N144" s="16" t="str">
        <f aca="false">IF(M144="","",SUMIF('Daily Fills'!L123:L20109,'Growth Plan &amp; Statistics'!M144,'Daily Fills'!O123:O20109))</f>
        <v/>
      </c>
      <c r="O144" s="15" t="str">
        <f aca="false">IF(N144="","",SUMIF('Daily Fills'!L123:L20109,'Growth Plan &amp; Statistics'!M144,'Daily Fills'!P123:P20109))</f>
        <v/>
      </c>
      <c r="P144" s="15" t="str">
        <f aca="false">IF(O144="","",SUMIF('Daily Fills'!L123:L20121,'Growth Plan &amp; Statistics'!M144,'Daily Fills'!E123:E20121)/1000000)</f>
        <v/>
      </c>
      <c r="Q144" s="16"/>
      <c r="R144" s="16" t="str">
        <f aca="false">IF(N144="","",F144)</f>
        <v/>
      </c>
      <c r="S144" s="10"/>
    </row>
    <row collapsed="false" customFormat="false" customHeight="false" hidden="false" ht="13.3" outlineLevel="0" r="145">
      <c r="A145" s="16" t="n">
        <v>126</v>
      </c>
      <c r="B145" s="16" t="n">
        <f aca="false">ROUNDUP(A145/5,0)</f>
        <v>26</v>
      </c>
      <c r="C145" s="16" t="n">
        <f aca="false">ROUNDUP(A145/20.83333333,0)</f>
        <v>7</v>
      </c>
      <c r="D145" s="65" t="inlineStr">
        <f aca="false">IF(M145="",IF(C145=C144,D144,EDATE(D144,1)),M145)</f>
        <is>
          <t/>
        </is>
      </c>
      <c r="E145" s="16" t="n">
        <f aca="false">I144</f>
        <v>577775.81</v>
      </c>
      <c r="F145" s="15" t="n">
        <f aca="false">ROUND(MIN($B$14,IF(SizeCalc="margin",E145*$E$13*$E$12/100000,E145*$I$13/$I$12/10)),2)</f>
        <v>100</v>
      </c>
      <c r="G145" s="15" t="n">
        <f aca="false">$B$12*$B$13</f>
        <v>10</v>
      </c>
      <c r="H145" s="15" t="n">
        <f aca="false">IF(Q145="",G145*F145*10,Q145)</f>
        <v>10000</v>
      </c>
      <c r="I145" s="18" t="n">
        <f aca="false">E145+H145</f>
        <v>587775.81</v>
      </c>
      <c r="J145" s="18" t="n">
        <f aca="false">J144+(I145-I144)</f>
        <v>537775.81</v>
      </c>
      <c r="K145" s="67" t="n">
        <f aca="false">H145/E145</f>
        <v>0.017307751253899</v>
      </c>
      <c r="L145" s="67"/>
      <c r="M145" s="64"/>
      <c r="N145" s="16" t="str">
        <f aca="false">IF(M145="","",SUMIF('Daily Fills'!L124:L20110,'Growth Plan &amp; Statistics'!M145,'Daily Fills'!O124:O20110))</f>
        <v/>
      </c>
      <c r="O145" s="15" t="str">
        <f aca="false">IF(N145="","",SUMIF('Daily Fills'!L124:L20110,'Growth Plan &amp; Statistics'!M145,'Daily Fills'!P124:P20110))</f>
        <v/>
      </c>
      <c r="P145" s="15" t="str">
        <f aca="false">IF(O145="","",SUMIF('Daily Fills'!L124:L20122,'Growth Plan &amp; Statistics'!M145,'Daily Fills'!E124:E20122)/1000000)</f>
        <v/>
      </c>
      <c r="Q145" s="16"/>
      <c r="R145" s="16" t="str">
        <f aca="false">IF(N145="","",F145)</f>
        <v/>
      </c>
      <c r="S145" s="10"/>
    </row>
    <row collapsed="false" customFormat="false" customHeight="false" hidden="false" ht="13.3" outlineLevel="0" r="146">
      <c r="A146" s="16" t="n">
        <v>127</v>
      </c>
      <c r="B146" s="16" t="n">
        <f aca="false">ROUNDUP(A146/5,0)</f>
        <v>26</v>
      </c>
      <c r="C146" s="16" t="n">
        <f aca="false">ROUNDUP(A146/20.83333333,0)</f>
        <v>7</v>
      </c>
      <c r="D146" s="65" t="inlineStr">
        <f aca="false">IF(M146="",IF(C146=C145,D145,EDATE(D145,1)),M146)</f>
        <is>
          <t/>
        </is>
      </c>
      <c r="E146" s="16" t="n">
        <f aca="false">I145</f>
        <v>587775.81</v>
      </c>
      <c r="F146" s="15" t="n">
        <f aca="false">ROUND(MIN($B$14,IF(SizeCalc="margin",E146*$E$13*$E$12/100000,E146*$I$13/$I$12/10)),2)</f>
        <v>100</v>
      </c>
      <c r="G146" s="15" t="n">
        <f aca="false">$B$12*$B$13</f>
        <v>10</v>
      </c>
      <c r="H146" s="15" t="n">
        <f aca="false">IF(Q146="",G146*F146*10,Q146)</f>
        <v>10000</v>
      </c>
      <c r="I146" s="18" t="n">
        <f aca="false">E146+H146</f>
        <v>597775.81</v>
      </c>
      <c r="J146" s="18" t="n">
        <f aca="false">J145+(I146-I145)</f>
        <v>547775.81</v>
      </c>
      <c r="K146" s="67" t="n">
        <f aca="false">H146/E146</f>
        <v>0.017013289471712</v>
      </c>
      <c r="L146" s="67"/>
      <c r="M146" s="64"/>
      <c r="N146" s="16" t="str">
        <f aca="false">IF(M146="","",SUMIF('Daily Fills'!L125:L20111,'Growth Plan &amp; Statistics'!M146,'Daily Fills'!O125:O20111))</f>
        <v/>
      </c>
      <c r="O146" s="15" t="str">
        <f aca="false">IF(N146="","",SUMIF('Daily Fills'!L125:L20111,'Growth Plan &amp; Statistics'!M146,'Daily Fills'!P125:P20111))</f>
        <v/>
      </c>
      <c r="P146" s="15" t="str">
        <f aca="false">IF(O146="","",SUMIF('Daily Fills'!L125:L20123,'Growth Plan &amp; Statistics'!M146,'Daily Fills'!E125:E20123)/1000000)</f>
        <v/>
      </c>
      <c r="Q146" s="16"/>
      <c r="R146" s="16" t="str">
        <f aca="false">IF(N146="","",F146)</f>
        <v/>
      </c>
      <c r="S146" s="10"/>
    </row>
    <row collapsed="false" customFormat="false" customHeight="false" hidden="false" ht="13.3" outlineLevel="0" r="147">
      <c r="A147" s="16" t="n">
        <v>128</v>
      </c>
      <c r="B147" s="16" t="n">
        <f aca="false">ROUNDUP(A147/5,0)</f>
        <v>26</v>
      </c>
      <c r="C147" s="16" t="n">
        <f aca="false">ROUNDUP(A147/20.83333333,0)</f>
        <v>7</v>
      </c>
      <c r="D147" s="65" t="inlineStr">
        <f aca="false">IF(M147="",IF(C147=C146,D146,EDATE(D146,1)),M147)</f>
        <is>
          <t/>
        </is>
      </c>
      <c r="E147" s="16" t="n">
        <f aca="false">I146</f>
        <v>597775.81</v>
      </c>
      <c r="F147" s="15" t="n">
        <f aca="false">ROUND(MIN($B$14,IF(SizeCalc="margin",E147*$E$13*$E$12/100000,E147*$I$13/$I$12/10)),2)</f>
        <v>100</v>
      </c>
      <c r="G147" s="15" t="n">
        <f aca="false">$B$12*$B$13</f>
        <v>10</v>
      </c>
      <c r="H147" s="15" t="n">
        <f aca="false">IF(Q147="",G147*F147*10,Q147)</f>
        <v>10000</v>
      </c>
      <c r="I147" s="18" t="n">
        <f aca="false">E147+H147</f>
        <v>607775.81</v>
      </c>
      <c r="J147" s="18" t="n">
        <f aca="false">J146+(I147-I146)</f>
        <v>557775.81</v>
      </c>
      <c r="K147" s="67" t="n">
        <f aca="false">H147/E147</f>
        <v>0.0167286796031442</v>
      </c>
      <c r="L147" s="67"/>
      <c r="M147" s="64"/>
      <c r="N147" s="16" t="str">
        <f aca="false">IF(M147="","",SUMIF('Daily Fills'!L126:L20112,'Growth Plan &amp; Statistics'!M147,'Daily Fills'!O126:O20112))</f>
        <v/>
      </c>
      <c r="O147" s="15" t="str">
        <f aca="false">IF(N147="","",SUMIF('Daily Fills'!L126:L20112,'Growth Plan &amp; Statistics'!M147,'Daily Fills'!P126:P20112))</f>
        <v/>
      </c>
      <c r="P147" s="15" t="str">
        <f aca="false">IF(O147="","",SUMIF('Daily Fills'!L126:L20124,'Growth Plan &amp; Statistics'!M147,'Daily Fills'!E126:E20124)/1000000)</f>
        <v/>
      </c>
      <c r="Q147" s="16"/>
      <c r="R147" s="16" t="str">
        <f aca="false">IF(N147="","",F147)</f>
        <v/>
      </c>
      <c r="S147" s="10"/>
    </row>
    <row collapsed="false" customFormat="false" customHeight="false" hidden="false" ht="13.3" outlineLevel="0" r="148">
      <c r="A148" s="16" t="n">
        <v>129</v>
      </c>
      <c r="B148" s="16" t="n">
        <f aca="false">ROUNDUP(A148/5,0)</f>
        <v>26</v>
      </c>
      <c r="C148" s="16" t="n">
        <f aca="false">ROUNDUP(A148/20.83333333,0)</f>
        <v>7</v>
      </c>
      <c r="D148" s="65" t="inlineStr">
        <f aca="false">IF(M148="",IF(C148=C147,D147,EDATE(D147,1)),M148)</f>
        <is>
          <t/>
        </is>
      </c>
      <c r="E148" s="16" t="n">
        <f aca="false">I147</f>
        <v>607775.81</v>
      </c>
      <c r="F148" s="15" t="n">
        <f aca="false">ROUND(MIN($B$14,IF(SizeCalc="margin",E148*$E$13*$E$12/100000,E148*$I$13/$I$12/10)),2)</f>
        <v>100</v>
      </c>
      <c r="G148" s="15" t="n">
        <f aca="false">$B$12*$B$13</f>
        <v>10</v>
      </c>
      <c r="H148" s="15" t="n">
        <f aca="false">IF(Q148="",G148*F148*10,Q148)</f>
        <v>10000</v>
      </c>
      <c r="I148" s="18" t="n">
        <f aca="false">E148+H148</f>
        <v>617775.81</v>
      </c>
      <c r="J148" s="18" t="n">
        <f aca="false">J147+(I148-I147)</f>
        <v>567775.81</v>
      </c>
      <c r="K148" s="67" t="n">
        <f aca="false">H148/E148</f>
        <v>0.016453435354724</v>
      </c>
      <c r="L148" s="67"/>
      <c r="M148" s="64"/>
      <c r="N148" s="16" t="str">
        <f aca="false">IF(M148="","",SUMIF('Daily Fills'!L127:L20113,'Growth Plan &amp; Statistics'!M148,'Daily Fills'!O127:O20113))</f>
        <v/>
      </c>
      <c r="O148" s="15" t="str">
        <f aca="false">IF(N148="","",SUMIF('Daily Fills'!L127:L20113,'Growth Plan &amp; Statistics'!M148,'Daily Fills'!P127:P20113))</f>
        <v/>
      </c>
      <c r="P148" s="15" t="str">
        <f aca="false">IF(O148="","",SUMIF('Daily Fills'!L127:L20125,'Growth Plan &amp; Statistics'!M148,'Daily Fills'!E127:E20125)/1000000)</f>
        <v/>
      </c>
      <c r="Q148" s="16"/>
      <c r="R148" s="16" t="str">
        <f aca="false">IF(N148="","",F148)</f>
        <v/>
      </c>
      <c r="S148" s="10"/>
    </row>
    <row collapsed="false" customFormat="false" customHeight="false" hidden="false" ht="13.3" outlineLevel="0" r="149">
      <c r="A149" s="16" t="n">
        <v>130</v>
      </c>
      <c r="B149" s="16" t="n">
        <f aca="false">ROUNDUP(A149/5,0)</f>
        <v>26</v>
      </c>
      <c r="C149" s="16" t="n">
        <f aca="false">ROUNDUP(A149/20.83333333,0)</f>
        <v>7</v>
      </c>
      <c r="D149" s="65" t="inlineStr">
        <f aca="false">IF(M149="",IF(C149=C148,D148,EDATE(D148,1)),M149)</f>
        <is>
          <t/>
        </is>
      </c>
      <c r="E149" s="16" t="n">
        <f aca="false">I148</f>
        <v>617775.81</v>
      </c>
      <c r="F149" s="15" t="n">
        <f aca="false">ROUND(MIN($B$14,IF(SizeCalc="margin",E149*$E$13*$E$12/100000,E149*$I$13/$I$12/10)),2)</f>
        <v>100</v>
      </c>
      <c r="G149" s="15" t="n">
        <f aca="false">$B$12*$B$13</f>
        <v>10</v>
      </c>
      <c r="H149" s="15" t="n">
        <f aca="false">IF(Q149="",G149*F149*10,Q149)</f>
        <v>10000</v>
      </c>
      <c r="I149" s="18" t="n">
        <f aca="false">E149+H149</f>
        <v>627775.81</v>
      </c>
      <c r="J149" s="18" t="n">
        <f aca="false">J148+(I149-I148)</f>
        <v>577775.81</v>
      </c>
      <c r="K149" s="67" t="n">
        <f aca="false">H149/E149</f>
        <v>0.0161871019197077</v>
      </c>
      <c r="L149" s="67"/>
      <c r="M149" s="64"/>
      <c r="N149" s="16" t="str">
        <f aca="false">IF(M149="","",SUMIF('Daily Fills'!L128:L20114,'Growth Plan &amp; Statistics'!M149,'Daily Fills'!O128:O20114))</f>
        <v/>
      </c>
      <c r="O149" s="15" t="str">
        <f aca="false">IF(N149="","",SUMIF('Daily Fills'!L128:L20114,'Growth Plan &amp; Statistics'!M149,'Daily Fills'!P128:P20114))</f>
        <v/>
      </c>
      <c r="P149" s="15" t="str">
        <f aca="false">IF(O149="","",SUMIF('Daily Fills'!L128:L20126,'Growth Plan &amp; Statistics'!M149,'Daily Fills'!E128:E20126)/1000000)</f>
        <v/>
      </c>
      <c r="Q149" s="16"/>
      <c r="R149" s="16" t="str">
        <f aca="false">IF(N149="","",F149)</f>
        <v/>
      </c>
      <c r="S149" s="10"/>
    </row>
    <row collapsed="false" customFormat="false" customHeight="false" hidden="false" ht="13.3" outlineLevel="0" r="150">
      <c r="A150" s="16" t="n">
        <v>131</v>
      </c>
      <c r="B150" s="16" t="n">
        <f aca="false">ROUNDUP(A150/5,0)</f>
        <v>27</v>
      </c>
      <c r="C150" s="16" t="n">
        <f aca="false">ROUNDUP(A150/20.83333333,0)</f>
        <v>7</v>
      </c>
      <c r="D150" s="65" t="inlineStr">
        <f aca="false">IF(M150="",IF(C150=C149,D149,EDATE(D149,1)),M150)</f>
        <is>
          <t/>
        </is>
      </c>
      <c r="E150" s="16" t="n">
        <f aca="false">I149</f>
        <v>627775.81</v>
      </c>
      <c r="F150" s="15" t="n">
        <f aca="false">ROUND(MIN($B$14,IF(SizeCalc="margin",E150*$E$13*$E$12/100000,E150*$I$13/$I$12/10)),2)</f>
        <v>100</v>
      </c>
      <c r="G150" s="15" t="n">
        <f aca="false">$B$12*$B$13</f>
        <v>10</v>
      </c>
      <c r="H150" s="15" t="n">
        <f aca="false">IF(Q150="",G150*F150*10,Q150)</f>
        <v>10000</v>
      </c>
      <c r="I150" s="18" t="n">
        <f aca="false">E150+H150</f>
        <v>637775.81</v>
      </c>
      <c r="J150" s="18" t="n">
        <f aca="false">J149+(I150-I149)</f>
        <v>587775.81</v>
      </c>
      <c r="K150" s="67" t="n">
        <f aca="false">H150/E150</f>
        <v>0.0159292534702795</v>
      </c>
      <c r="L150" s="67"/>
      <c r="M150" s="64"/>
      <c r="N150" s="16" t="str">
        <f aca="false">IF(M150="","",SUMIF('Daily Fills'!L129:L20115,'Growth Plan &amp; Statistics'!M150,'Daily Fills'!O129:O20115))</f>
        <v/>
      </c>
      <c r="O150" s="15" t="str">
        <f aca="false">IF(N150="","",SUMIF('Daily Fills'!L129:L20115,'Growth Plan &amp; Statistics'!M150,'Daily Fills'!P129:P20115))</f>
        <v/>
      </c>
      <c r="P150" s="15" t="str">
        <f aca="false">IF(O150="","",SUMIF('Daily Fills'!L129:L20127,'Growth Plan &amp; Statistics'!M150,'Daily Fills'!E129:E20127)/1000000)</f>
        <v/>
      </c>
      <c r="Q150" s="16"/>
      <c r="R150" s="16" t="str">
        <f aca="false">IF(N150="","",F150)</f>
        <v/>
      </c>
      <c r="S150" s="10"/>
    </row>
    <row collapsed="false" customFormat="false" customHeight="false" hidden="false" ht="13.3" outlineLevel="0" r="151">
      <c r="A151" s="16" t="n">
        <v>132</v>
      </c>
      <c r="B151" s="16" t="n">
        <f aca="false">ROUNDUP(A151/5,0)</f>
        <v>27</v>
      </c>
      <c r="C151" s="16" t="n">
        <f aca="false">ROUNDUP(A151/20.83333333,0)</f>
        <v>7</v>
      </c>
      <c r="D151" s="65" t="inlineStr">
        <f aca="false">IF(M151="",IF(C151=C150,D150,EDATE(D150,1)),M151)</f>
        <is>
          <t/>
        </is>
      </c>
      <c r="E151" s="16" t="n">
        <f aca="false">I150</f>
        <v>637775.81</v>
      </c>
      <c r="F151" s="15" t="n">
        <f aca="false">ROUND(MIN($B$14,IF(SizeCalc="margin",E151*$E$13*$E$12/100000,E151*$I$13/$I$12/10)),2)</f>
        <v>100</v>
      </c>
      <c r="G151" s="15" t="n">
        <f aca="false">$B$12*$B$13</f>
        <v>10</v>
      </c>
      <c r="H151" s="15" t="n">
        <f aca="false">IF(Q151="",G151*F151*10,Q151)</f>
        <v>10000</v>
      </c>
      <c r="I151" s="18" t="n">
        <f aca="false">E151+H151</f>
        <v>647775.81</v>
      </c>
      <c r="J151" s="18" t="n">
        <f aca="false">J150+(I151-I150)</f>
        <v>597775.81</v>
      </c>
      <c r="K151" s="67" t="n">
        <f aca="false">H151/E151</f>
        <v>0.0156794908856766</v>
      </c>
      <c r="L151" s="67"/>
      <c r="M151" s="64"/>
      <c r="N151" s="16" t="str">
        <f aca="false">IF(M151="","",SUMIF('Daily Fills'!L130:L20116,'Growth Plan &amp; Statistics'!M151,'Daily Fills'!O130:O20116))</f>
        <v/>
      </c>
      <c r="O151" s="15" t="str">
        <f aca="false">IF(N151="","",SUMIF('Daily Fills'!L130:L20116,'Growth Plan &amp; Statistics'!M151,'Daily Fills'!P130:P20116))</f>
        <v/>
      </c>
      <c r="P151" s="15" t="str">
        <f aca="false">IF(O151="","",SUMIF('Daily Fills'!L130:L20128,'Growth Plan &amp; Statistics'!M151,'Daily Fills'!E130:E20128)/1000000)</f>
        <v/>
      </c>
      <c r="Q151" s="16"/>
      <c r="R151" s="16" t="str">
        <f aca="false">IF(N151="","",F151)</f>
        <v/>
      </c>
      <c r="S151" s="10"/>
    </row>
    <row collapsed="false" customFormat="false" customHeight="false" hidden="false" ht="13.3" outlineLevel="0" r="152">
      <c r="A152" s="16" t="n">
        <v>133</v>
      </c>
      <c r="B152" s="16" t="n">
        <f aca="false">ROUNDUP(A152/5,0)</f>
        <v>27</v>
      </c>
      <c r="C152" s="16" t="n">
        <f aca="false">ROUNDUP(A152/20.83333333,0)</f>
        <v>7</v>
      </c>
      <c r="D152" s="65" t="inlineStr">
        <f aca="false">IF(M152="",IF(C152=C151,D151,EDATE(D151,1)),M152)</f>
        <is>
          <t/>
        </is>
      </c>
      <c r="E152" s="16" t="n">
        <f aca="false">I151</f>
        <v>647775.81</v>
      </c>
      <c r="F152" s="15" t="n">
        <f aca="false">ROUND(MIN($B$14,IF(SizeCalc="margin",E152*$E$13*$E$12/100000,E152*$I$13/$I$12/10)),2)</f>
        <v>100</v>
      </c>
      <c r="G152" s="15" t="n">
        <f aca="false">$B$12*$B$13</f>
        <v>10</v>
      </c>
      <c r="H152" s="15" t="n">
        <f aca="false">IF(Q152="",G152*F152*10,Q152)</f>
        <v>10000</v>
      </c>
      <c r="I152" s="18" t="n">
        <f aca="false">E152+H152</f>
        <v>657775.81</v>
      </c>
      <c r="J152" s="18" t="n">
        <f aca="false">J151+(I152-I151)</f>
        <v>607775.81</v>
      </c>
      <c r="K152" s="67" t="n">
        <f aca="false">H152/E152</f>
        <v>0.0154374396907473</v>
      </c>
      <c r="L152" s="67"/>
      <c r="M152" s="64"/>
      <c r="N152" s="16" t="str">
        <f aca="false">IF(M152="","",SUMIF('Daily Fills'!L131:L20117,'Growth Plan &amp; Statistics'!M152,'Daily Fills'!O131:O20117))</f>
        <v/>
      </c>
      <c r="O152" s="15" t="str">
        <f aca="false">IF(N152="","",SUMIF('Daily Fills'!L131:L20117,'Growth Plan &amp; Statistics'!M152,'Daily Fills'!P131:P20117))</f>
        <v/>
      </c>
      <c r="P152" s="15" t="str">
        <f aca="false">IF(O152="","",SUMIF('Daily Fills'!L131:L20129,'Growth Plan &amp; Statistics'!M152,'Daily Fills'!E131:E20129)/1000000)</f>
        <v/>
      </c>
      <c r="Q152" s="16"/>
      <c r="R152" s="16" t="str">
        <f aca="false">IF(N152="","",F152)</f>
        <v/>
      </c>
      <c r="S152" s="10"/>
    </row>
    <row collapsed="false" customFormat="false" customHeight="false" hidden="false" ht="13.3" outlineLevel="0" r="153">
      <c r="A153" s="16" t="n">
        <v>134</v>
      </c>
      <c r="B153" s="16" t="n">
        <f aca="false">ROUNDUP(A153/5,0)</f>
        <v>27</v>
      </c>
      <c r="C153" s="16" t="n">
        <f aca="false">ROUNDUP(A153/20.83333333,0)</f>
        <v>7</v>
      </c>
      <c r="D153" s="65" t="inlineStr">
        <f aca="false">IF(M153="",IF(C153=C152,D152,EDATE(D152,1)),M153)</f>
        <is>
          <t/>
        </is>
      </c>
      <c r="E153" s="16" t="n">
        <f aca="false">I152</f>
        <v>657775.81</v>
      </c>
      <c r="F153" s="15" t="n">
        <f aca="false">ROUND(MIN($B$14,IF(SizeCalc="margin",E153*$E$13*$E$12/100000,E153*$I$13/$I$12/10)),2)</f>
        <v>100</v>
      </c>
      <c r="G153" s="15" t="n">
        <f aca="false">$B$12*$B$13</f>
        <v>10</v>
      </c>
      <c r="H153" s="15" t="n">
        <f aca="false">IF(Q153="",G153*F153*10,Q153)</f>
        <v>10000</v>
      </c>
      <c r="I153" s="18" t="n">
        <f aca="false">E153+H153</f>
        <v>667775.81</v>
      </c>
      <c r="J153" s="18" t="n">
        <f aca="false">J152+(I153-I152)</f>
        <v>617775.81</v>
      </c>
      <c r="K153" s="67" t="n">
        <f aca="false">H153/E153</f>
        <v>0.0152027481825457</v>
      </c>
      <c r="L153" s="67"/>
      <c r="M153" s="64"/>
      <c r="N153" s="16" t="str">
        <f aca="false">IF(M153="","",SUMIF('Daily Fills'!L132:L20118,'Growth Plan &amp; Statistics'!M153,'Daily Fills'!O132:O20118))</f>
        <v/>
      </c>
      <c r="O153" s="15" t="str">
        <f aca="false">IF(N153="","",SUMIF('Daily Fills'!L132:L20118,'Growth Plan &amp; Statistics'!M153,'Daily Fills'!P132:P20118))</f>
        <v/>
      </c>
      <c r="P153" s="15" t="str">
        <f aca="false">IF(O153="","",SUMIF('Daily Fills'!L132:L20130,'Growth Plan &amp; Statistics'!M153,'Daily Fills'!E132:E20130)/1000000)</f>
        <v/>
      </c>
      <c r="Q153" s="16"/>
      <c r="R153" s="16" t="str">
        <f aca="false">IF(N153="","",F153)</f>
        <v/>
      </c>
      <c r="S153" s="10"/>
    </row>
    <row collapsed="false" customFormat="false" customHeight="false" hidden="false" ht="13.3" outlineLevel="0" r="154">
      <c r="A154" s="16" t="n">
        <v>135</v>
      </c>
      <c r="B154" s="16" t="n">
        <f aca="false">ROUNDUP(A154/5,0)</f>
        <v>27</v>
      </c>
      <c r="C154" s="16" t="n">
        <f aca="false">ROUNDUP(A154/20.83333333,0)</f>
        <v>7</v>
      </c>
      <c r="D154" s="65" t="inlineStr">
        <f aca="false">IF(M154="",IF(C154=C153,D153,EDATE(D153,1)),M154)</f>
        <is>
          <t/>
        </is>
      </c>
      <c r="E154" s="16" t="n">
        <f aca="false">I153</f>
        <v>667775.81</v>
      </c>
      <c r="F154" s="15" t="n">
        <f aca="false">ROUND(MIN($B$14,IF(SizeCalc="margin",E154*$E$13*$E$12/100000,E154*$I$13/$I$12/10)),2)</f>
        <v>100</v>
      </c>
      <c r="G154" s="15" t="n">
        <f aca="false">$B$12*$B$13</f>
        <v>10</v>
      </c>
      <c r="H154" s="15" t="n">
        <f aca="false">IF(Q154="",G154*F154*10,Q154)</f>
        <v>10000</v>
      </c>
      <c r="I154" s="18" t="n">
        <f aca="false">E154+H154</f>
        <v>677775.81</v>
      </c>
      <c r="J154" s="18" t="n">
        <f aca="false">J153+(I154-I153)</f>
        <v>627775.81</v>
      </c>
      <c r="K154" s="67" t="n">
        <f aca="false">H154/E154</f>
        <v>0.0149750857252526</v>
      </c>
      <c r="L154" s="67"/>
      <c r="M154" s="64"/>
      <c r="N154" s="16" t="str">
        <f aca="false">IF(M154="","",SUMIF('Daily Fills'!L133:L20119,'Growth Plan &amp; Statistics'!M154,'Daily Fills'!O133:O20119))</f>
        <v/>
      </c>
      <c r="O154" s="15" t="str">
        <f aca="false">IF(N154="","",SUMIF('Daily Fills'!L133:L20119,'Growth Plan &amp; Statistics'!M154,'Daily Fills'!P133:P20119))</f>
        <v/>
      </c>
      <c r="P154" s="15" t="str">
        <f aca="false">IF(O154="","",SUMIF('Daily Fills'!L133:L20131,'Growth Plan &amp; Statistics'!M154,'Daily Fills'!E133:E20131)/1000000)</f>
        <v/>
      </c>
      <c r="Q154" s="16"/>
      <c r="R154" s="16" t="str">
        <f aca="false">IF(N154="","",F154)</f>
        <v/>
      </c>
      <c r="S154" s="10"/>
    </row>
    <row collapsed="false" customFormat="false" customHeight="false" hidden="false" ht="13.3" outlineLevel="0" r="155">
      <c r="A155" s="16" t="n">
        <v>136</v>
      </c>
      <c r="B155" s="16" t="n">
        <f aca="false">ROUNDUP(A155/5,0)</f>
        <v>28</v>
      </c>
      <c r="C155" s="16" t="n">
        <f aca="false">ROUNDUP(A155/20.83333333,0)</f>
        <v>7</v>
      </c>
      <c r="D155" s="65" t="inlineStr">
        <f aca="false">IF(M155="",IF(C155=C154,D154,EDATE(D154,1)),M155)</f>
        <is>
          <t/>
        </is>
      </c>
      <c r="E155" s="16" t="n">
        <f aca="false">I154</f>
        <v>677775.81</v>
      </c>
      <c r="F155" s="15" t="n">
        <f aca="false">ROUND(MIN($B$14,IF(SizeCalc="margin",E155*$E$13*$E$12/100000,E155*$I$13/$I$12/10)),2)</f>
        <v>100</v>
      </c>
      <c r="G155" s="15" t="n">
        <f aca="false">$B$12*$B$13</f>
        <v>10</v>
      </c>
      <c r="H155" s="15" t="n">
        <f aca="false">IF(Q155="",G155*F155*10,Q155)</f>
        <v>10000</v>
      </c>
      <c r="I155" s="18" t="n">
        <f aca="false">E155+H155</f>
        <v>687775.81</v>
      </c>
      <c r="J155" s="18" t="n">
        <f aca="false">J154+(I155-I154)</f>
        <v>637775.81</v>
      </c>
      <c r="K155" s="67" t="n">
        <f aca="false">H155/E155</f>
        <v>0.0147541411960394</v>
      </c>
      <c r="L155" s="67"/>
      <c r="M155" s="64"/>
      <c r="N155" s="16" t="str">
        <f aca="false">IF(M155="","",SUMIF('Daily Fills'!L134:L20120,'Growth Plan &amp; Statistics'!M155,'Daily Fills'!O134:O20120))</f>
        <v/>
      </c>
      <c r="O155" s="15" t="str">
        <f aca="false">IF(N155="","",SUMIF('Daily Fills'!L134:L20120,'Growth Plan &amp; Statistics'!M155,'Daily Fills'!P134:P20120))</f>
        <v/>
      </c>
      <c r="P155" s="15" t="str">
        <f aca="false">IF(O155="","",SUMIF('Daily Fills'!L134:L20132,'Growth Plan &amp; Statistics'!M155,'Daily Fills'!E134:E20132)/1000000)</f>
        <v/>
      </c>
      <c r="Q155" s="16"/>
      <c r="R155" s="16" t="str">
        <f aca="false">IF(N155="","",F155)</f>
        <v/>
      </c>
      <c r="S155" s="10"/>
    </row>
    <row collapsed="false" customFormat="false" customHeight="false" hidden="false" ht="13.3" outlineLevel="0" r="156">
      <c r="A156" s="16" t="n">
        <v>137</v>
      </c>
      <c r="B156" s="16" t="n">
        <f aca="false">ROUNDUP(A156/5,0)</f>
        <v>28</v>
      </c>
      <c r="C156" s="16" t="n">
        <f aca="false">ROUNDUP(A156/20.83333333,0)</f>
        <v>7</v>
      </c>
      <c r="D156" s="65" t="inlineStr">
        <f aca="false">IF(M156="",IF(C156=C155,D155,EDATE(D155,1)),M156)</f>
        <is>
          <t/>
        </is>
      </c>
      <c r="E156" s="16" t="n">
        <f aca="false">I155</f>
        <v>687775.81</v>
      </c>
      <c r="F156" s="15" t="n">
        <f aca="false">ROUND(MIN($B$14,IF(SizeCalc="margin",E156*$E$13*$E$12/100000,E156*$I$13/$I$12/10)),2)</f>
        <v>100</v>
      </c>
      <c r="G156" s="15" t="n">
        <f aca="false">$B$12*$B$13</f>
        <v>10</v>
      </c>
      <c r="H156" s="15" t="n">
        <f aca="false">IF(Q156="",G156*F156*10,Q156)</f>
        <v>10000</v>
      </c>
      <c r="I156" s="18" t="n">
        <f aca="false">E156+H156</f>
        <v>697775.81</v>
      </c>
      <c r="J156" s="18" t="n">
        <f aca="false">J155+(I156-I155)</f>
        <v>647775.81</v>
      </c>
      <c r="K156" s="67" t="n">
        <f aca="false">H156/E156</f>
        <v>0.0145396215665102</v>
      </c>
      <c r="L156" s="67"/>
      <c r="M156" s="64"/>
      <c r="N156" s="16" t="str">
        <f aca="false">IF(M156="","",SUMIF('Daily Fills'!L135:L20121,'Growth Plan &amp; Statistics'!M156,'Daily Fills'!O135:O20121))</f>
        <v/>
      </c>
      <c r="O156" s="15" t="str">
        <f aca="false">IF(N156="","",SUMIF('Daily Fills'!L135:L20121,'Growth Plan &amp; Statistics'!M156,'Daily Fills'!P135:P20121))</f>
        <v/>
      </c>
      <c r="P156" s="15" t="str">
        <f aca="false">IF(O156="","",SUMIF('Daily Fills'!L135:L20133,'Growth Plan &amp; Statistics'!M156,'Daily Fills'!E135:E20133)/1000000)</f>
        <v/>
      </c>
      <c r="Q156" s="16"/>
      <c r="R156" s="16" t="str">
        <f aca="false">IF(N156="","",F156)</f>
        <v/>
      </c>
      <c r="S156" s="10"/>
    </row>
    <row collapsed="false" customFormat="false" customHeight="false" hidden="false" ht="13.3" outlineLevel="0" r="157">
      <c r="A157" s="16" t="n">
        <v>138</v>
      </c>
      <c r="B157" s="16" t="n">
        <f aca="false">ROUNDUP(A157/5,0)</f>
        <v>28</v>
      </c>
      <c r="C157" s="16" t="n">
        <f aca="false">ROUNDUP(A157/20.83333333,0)</f>
        <v>7</v>
      </c>
      <c r="D157" s="65" t="inlineStr">
        <f aca="false">IF(M157="",IF(C157=C156,D156,EDATE(D156,1)),M157)</f>
        <is>
          <t/>
        </is>
      </c>
      <c r="E157" s="16" t="n">
        <f aca="false">I156</f>
        <v>697775.81</v>
      </c>
      <c r="F157" s="15" t="n">
        <f aca="false">ROUND(MIN($B$14,IF(SizeCalc="margin",E157*$E$13*$E$12/100000,E157*$I$13/$I$12/10)),2)</f>
        <v>100</v>
      </c>
      <c r="G157" s="15" t="n">
        <f aca="false">$B$12*$B$13</f>
        <v>10</v>
      </c>
      <c r="H157" s="15" t="n">
        <f aca="false">IF(Q157="",G157*F157*10,Q157)</f>
        <v>10000</v>
      </c>
      <c r="I157" s="18" t="n">
        <f aca="false">E157+H157</f>
        <v>707775.81</v>
      </c>
      <c r="J157" s="18" t="n">
        <f aca="false">J156+(I157-I156)</f>
        <v>657775.81</v>
      </c>
      <c r="K157" s="67" t="n">
        <f aca="false">H157/E157</f>
        <v>0.0143312506061223</v>
      </c>
      <c r="L157" s="67"/>
      <c r="M157" s="64"/>
      <c r="N157" s="16" t="str">
        <f aca="false">IF(M157="","",SUMIF('Daily Fills'!L136:L20122,'Growth Plan &amp; Statistics'!M157,'Daily Fills'!O136:O20122))</f>
        <v/>
      </c>
      <c r="O157" s="15" t="str">
        <f aca="false">IF(N157="","",SUMIF('Daily Fills'!L136:L20122,'Growth Plan &amp; Statistics'!M157,'Daily Fills'!P136:P20122))</f>
        <v/>
      </c>
      <c r="P157" s="15" t="str">
        <f aca="false">IF(O157="","",SUMIF('Daily Fills'!L136:L20134,'Growth Plan &amp; Statistics'!M157,'Daily Fills'!E136:E20134)/1000000)</f>
        <v/>
      </c>
      <c r="Q157" s="16"/>
      <c r="R157" s="16" t="str">
        <f aca="false">IF(N157="","",F157)</f>
        <v/>
      </c>
      <c r="S157" s="10"/>
    </row>
    <row collapsed="false" customFormat="false" customHeight="false" hidden="false" ht="13.3" outlineLevel="0" r="158">
      <c r="A158" s="16" t="n">
        <v>139</v>
      </c>
      <c r="B158" s="16" t="n">
        <f aca="false">ROUNDUP(A158/5,0)</f>
        <v>28</v>
      </c>
      <c r="C158" s="16" t="n">
        <f aca="false">ROUNDUP(A158/20.83333333,0)</f>
        <v>7</v>
      </c>
      <c r="D158" s="65" t="inlineStr">
        <f aca="false">IF(M158="",IF(C158=C157,D157,EDATE(D157,1)),M158)</f>
        <is>
          <t/>
        </is>
      </c>
      <c r="E158" s="16" t="n">
        <f aca="false">I157</f>
        <v>707775.81</v>
      </c>
      <c r="F158" s="15" t="n">
        <f aca="false">ROUND(MIN($B$14,IF(SizeCalc="margin",E158*$E$13*$E$12/100000,E158*$I$13/$I$12/10)),2)</f>
        <v>100</v>
      </c>
      <c r="G158" s="15" t="n">
        <f aca="false">$B$12*$B$13</f>
        <v>10</v>
      </c>
      <c r="H158" s="15" t="n">
        <f aca="false">IF(Q158="",G158*F158*10,Q158)</f>
        <v>10000</v>
      </c>
      <c r="I158" s="18" t="n">
        <f aca="false">E158+H158</f>
        <v>717775.81</v>
      </c>
      <c r="J158" s="18" t="n">
        <f aca="false">J157+(I158-I157)</f>
        <v>667775.81</v>
      </c>
      <c r="K158" s="67" t="n">
        <f aca="false">H158/E158</f>
        <v>0.0141287676955221</v>
      </c>
      <c r="L158" s="67"/>
      <c r="M158" s="64"/>
      <c r="N158" s="16" t="str">
        <f aca="false">IF(M158="","",SUMIF('Daily Fills'!L137:L20123,'Growth Plan &amp; Statistics'!M158,'Daily Fills'!O137:O20123))</f>
        <v/>
      </c>
      <c r="O158" s="15" t="str">
        <f aca="false">IF(N158="","",SUMIF('Daily Fills'!L137:L20123,'Growth Plan &amp; Statistics'!M158,'Daily Fills'!P137:P20123))</f>
        <v/>
      </c>
      <c r="P158" s="15" t="str">
        <f aca="false">IF(O158="","",SUMIF('Daily Fills'!L137:L20135,'Growth Plan &amp; Statistics'!M158,'Daily Fills'!E137:E20135)/1000000)</f>
        <v/>
      </c>
      <c r="Q158" s="16"/>
      <c r="R158" s="16" t="str">
        <f aca="false">IF(N158="","",F158)</f>
        <v/>
      </c>
      <c r="S158" s="10"/>
    </row>
    <row collapsed="false" customFormat="false" customHeight="false" hidden="false" ht="13.3" outlineLevel="0" r="159">
      <c r="A159" s="16" t="n">
        <v>140</v>
      </c>
      <c r="B159" s="16" t="n">
        <f aca="false">ROUNDUP(A159/5,0)</f>
        <v>28</v>
      </c>
      <c r="C159" s="16" t="n">
        <f aca="false">ROUNDUP(A159/20.83333333,0)</f>
        <v>7</v>
      </c>
      <c r="D159" s="65" t="inlineStr">
        <f aca="false">IF(M159="",IF(C159=C158,D158,EDATE(D158,1)),M159)</f>
        <is>
          <t/>
        </is>
      </c>
      <c r="E159" s="16" t="n">
        <f aca="false">I158</f>
        <v>717775.81</v>
      </c>
      <c r="F159" s="15" t="n">
        <f aca="false">ROUND(MIN($B$14,IF(SizeCalc="margin",E159*$E$13*$E$12/100000,E159*$I$13/$I$12/10)),2)</f>
        <v>100</v>
      </c>
      <c r="G159" s="15" t="n">
        <f aca="false">$B$12*$B$13</f>
        <v>10</v>
      </c>
      <c r="H159" s="15" t="n">
        <f aca="false">IF(Q159="",G159*F159*10,Q159)</f>
        <v>10000</v>
      </c>
      <c r="I159" s="18" t="n">
        <f aca="false">E159+H159</f>
        <v>727775.81</v>
      </c>
      <c r="J159" s="18" t="n">
        <f aca="false">J158+(I159-I158)</f>
        <v>677775.81</v>
      </c>
      <c r="K159" s="67" t="n">
        <f aca="false">H159/E159</f>
        <v>0.0139319267390747</v>
      </c>
      <c r="L159" s="67"/>
      <c r="M159" s="64"/>
      <c r="N159" s="16" t="str">
        <f aca="false">IF(M159="","",SUMIF('Daily Fills'!L138:L20124,'Growth Plan &amp; Statistics'!M159,'Daily Fills'!O138:O20124))</f>
        <v/>
      </c>
      <c r="O159" s="15" t="str">
        <f aca="false">IF(N159="","",SUMIF('Daily Fills'!L138:L20124,'Growth Plan &amp; Statistics'!M159,'Daily Fills'!P138:P20124))</f>
        <v/>
      </c>
      <c r="P159" s="15" t="str">
        <f aca="false">IF(O159="","",SUMIF('Daily Fills'!L138:L20136,'Growth Plan &amp; Statistics'!M159,'Daily Fills'!E138:E20136)/1000000)</f>
        <v/>
      </c>
      <c r="Q159" s="16"/>
      <c r="R159" s="16" t="str">
        <f aca="false">IF(N159="","",F159)</f>
        <v/>
      </c>
      <c r="S159" s="10"/>
    </row>
    <row collapsed="false" customFormat="false" customHeight="false" hidden="false" ht="13.3" outlineLevel="0" r="160">
      <c r="A160" s="16" t="n">
        <v>141</v>
      </c>
      <c r="B160" s="16" t="n">
        <f aca="false">ROUNDUP(A160/5,0)</f>
        <v>29</v>
      </c>
      <c r="C160" s="16" t="n">
        <f aca="false">ROUNDUP(A160/20.83333333,0)</f>
        <v>7</v>
      </c>
      <c r="D160" s="65" t="inlineStr">
        <f aca="false">IF(M160="",IF(C160=C159,D159,EDATE(D159,1)),M160)</f>
        <is>
          <t/>
        </is>
      </c>
      <c r="E160" s="16" t="n">
        <f aca="false">I159</f>
        <v>727775.81</v>
      </c>
      <c r="F160" s="15" t="n">
        <f aca="false">ROUND(MIN($B$14,IF(SizeCalc="margin",E160*$E$13*$E$12/100000,E160*$I$13/$I$12/10)),2)</f>
        <v>100</v>
      </c>
      <c r="G160" s="15" t="n">
        <f aca="false">$B$12*$B$13</f>
        <v>10</v>
      </c>
      <c r="H160" s="15" t="n">
        <f aca="false">IF(Q160="",G160*F160*10,Q160)</f>
        <v>10000</v>
      </c>
      <c r="I160" s="18" t="n">
        <f aca="false">E160+H160</f>
        <v>737775.81</v>
      </c>
      <c r="J160" s="18" t="n">
        <f aca="false">J159+(I160-I159)</f>
        <v>687775.81</v>
      </c>
      <c r="K160" s="67" t="n">
        <f aca="false">H160/E160</f>
        <v>0.0137404951670488</v>
      </c>
      <c r="L160" s="67"/>
      <c r="M160" s="64"/>
      <c r="N160" s="16" t="str">
        <f aca="false">IF(M160="","",SUMIF('Daily Fills'!L139:L20125,'Growth Plan &amp; Statistics'!M160,'Daily Fills'!O139:O20125))</f>
        <v/>
      </c>
      <c r="O160" s="15" t="str">
        <f aca="false">IF(N160="","",SUMIF('Daily Fills'!L139:L20125,'Growth Plan &amp; Statistics'!M160,'Daily Fills'!P139:P20125))</f>
        <v/>
      </c>
      <c r="P160" s="15" t="str">
        <f aca="false">IF(O160="","",SUMIF('Daily Fills'!L139:L20137,'Growth Plan &amp; Statistics'!M160,'Daily Fills'!E139:E20137)/1000000)</f>
        <v/>
      </c>
      <c r="Q160" s="16"/>
      <c r="R160" s="16" t="str">
        <f aca="false">IF(N160="","",F160)</f>
        <v/>
      </c>
      <c r="S160" s="10"/>
    </row>
    <row collapsed="false" customFormat="false" customHeight="false" hidden="false" ht="13.3" outlineLevel="0" r="161">
      <c r="A161" s="16" t="n">
        <v>142</v>
      </c>
      <c r="B161" s="16" t="n">
        <f aca="false">ROUNDUP(A161/5,0)</f>
        <v>29</v>
      </c>
      <c r="C161" s="16" t="n">
        <f aca="false">ROUNDUP(A161/20.83333333,0)</f>
        <v>7</v>
      </c>
      <c r="D161" s="65" t="inlineStr">
        <f aca="false">IF(M161="",IF(C161=C160,D160,EDATE(D160,1)),M161)</f>
        <is>
          <t/>
        </is>
      </c>
      <c r="E161" s="16" t="n">
        <f aca="false">I160</f>
        <v>737775.81</v>
      </c>
      <c r="F161" s="15" t="n">
        <f aca="false">ROUND(MIN($B$14,IF(SizeCalc="margin",E161*$E$13*$E$12/100000,E161*$I$13/$I$12/10)),2)</f>
        <v>100</v>
      </c>
      <c r="G161" s="15" t="n">
        <f aca="false">$B$12*$B$13</f>
        <v>10</v>
      </c>
      <c r="H161" s="15" t="n">
        <f aca="false">IF(Q161="",G161*F161*10,Q161)</f>
        <v>10000</v>
      </c>
      <c r="I161" s="18" t="n">
        <f aca="false">E161+H161</f>
        <v>747775.81</v>
      </c>
      <c r="J161" s="18" t="n">
        <f aca="false">J160+(I161-I160)</f>
        <v>697775.81</v>
      </c>
      <c r="K161" s="67" t="n">
        <f aca="false">H161/E161</f>
        <v>0.0135542530189489</v>
      </c>
      <c r="L161" s="67"/>
      <c r="M161" s="64"/>
      <c r="N161" s="16" t="str">
        <f aca="false">IF(M161="","",SUMIF('Daily Fills'!L140:L20126,'Growth Plan &amp; Statistics'!M161,'Daily Fills'!O140:O20126))</f>
        <v/>
      </c>
      <c r="O161" s="15" t="str">
        <f aca="false">IF(N161="","",SUMIF('Daily Fills'!L140:L20126,'Growth Plan &amp; Statistics'!M161,'Daily Fills'!P140:P20126))</f>
        <v/>
      </c>
      <c r="P161" s="15" t="str">
        <f aca="false">IF(O161="","",SUMIF('Daily Fills'!L140:L20138,'Growth Plan &amp; Statistics'!M161,'Daily Fills'!E140:E20138)/1000000)</f>
        <v/>
      </c>
      <c r="Q161" s="16"/>
      <c r="R161" s="16" t="str">
        <f aca="false">IF(N161="","",F161)</f>
        <v/>
      </c>
      <c r="S161" s="10"/>
    </row>
    <row collapsed="false" customFormat="false" customHeight="false" hidden="false" ht="13.3" outlineLevel="0" r="162">
      <c r="A162" s="16" t="n">
        <v>143</v>
      </c>
      <c r="B162" s="16" t="n">
        <f aca="false">ROUNDUP(A162/5,0)</f>
        <v>29</v>
      </c>
      <c r="C162" s="16" t="n">
        <f aca="false">ROUNDUP(A162/20.83333333,0)</f>
        <v>7</v>
      </c>
      <c r="D162" s="65" t="inlineStr">
        <f aca="false">IF(M162="",IF(C162=C161,D161,EDATE(D161,1)),M162)</f>
        <is>
          <t/>
        </is>
      </c>
      <c r="E162" s="16" t="n">
        <f aca="false">I161</f>
        <v>747775.81</v>
      </c>
      <c r="F162" s="15" t="n">
        <f aca="false">ROUND(MIN($B$14,IF(SizeCalc="margin",E162*$E$13*$E$12/100000,E162*$I$13/$I$12/10)),2)</f>
        <v>100</v>
      </c>
      <c r="G162" s="15" t="n">
        <f aca="false">$B$12*$B$13</f>
        <v>10</v>
      </c>
      <c r="H162" s="15" t="n">
        <f aca="false">IF(Q162="",G162*F162*10,Q162)</f>
        <v>10000</v>
      </c>
      <c r="I162" s="18" t="n">
        <f aca="false">E162+H162</f>
        <v>757775.81</v>
      </c>
      <c r="J162" s="18" t="n">
        <f aca="false">J161+(I162-I161)</f>
        <v>707775.81</v>
      </c>
      <c r="K162" s="67" t="n">
        <f aca="false">H162/E162</f>
        <v>0.0133729921003997</v>
      </c>
      <c r="L162" s="67"/>
      <c r="M162" s="64"/>
      <c r="N162" s="16" t="str">
        <f aca="false">IF(M162="","",SUMIF('Daily Fills'!L141:L20127,'Growth Plan &amp; Statistics'!M162,'Daily Fills'!O141:O20127))</f>
        <v/>
      </c>
      <c r="O162" s="15" t="str">
        <f aca="false">IF(N162="","",SUMIF('Daily Fills'!L141:L20127,'Growth Plan &amp; Statistics'!M162,'Daily Fills'!P141:P20127))</f>
        <v/>
      </c>
      <c r="P162" s="15" t="str">
        <f aca="false">IF(O162="","",SUMIF('Daily Fills'!L141:L20139,'Growth Plan &amp; Statistics'!M162,'Daily Fills'!E141:E20139)/1000000)</f>
        <v/>
      </c>
      <c r="Q162" s="16"/>
      <c r="R162" s="16" t="str">
        <f aca="false">IF(N162="","",F162)</f>
        <v/>
      </c>
      <c r="S162" s="10"/>
    </row>
    <row collapsed="false" customFormat="false" customHeight="false" hidden="false" ht="13.3" outlineLevel="0" r="163">
      <c r="A163" s="16" t="n">
        <v>144</v>
      </c>
      <c r="B163" s="16" t="n">
        <f aca="false">ROUNDUP(A163/5,0)</f>
        <v>29</v>
      </c>
      <c r="C163" s="16" t="n">
        <f aca="false">ROUNDUP(A163/20.83333333,0)</f>
        <v>7</v>
      </c>
      <c r="D163" s="65" t="inlineStr">
        <f aca="false">IF(M163="",IF(C163=C162,D162,EDATE(D162,1)),M163)</f>
        <is>
          <t/>
        </is>
      </c>
      <c r="E163" s="16" t="n">
        <f aca="false">I162</f>
        <v>757775.81</v>
      </c>
      <c r="F163" s="15" t="n">
        <f aca="false">ROUND(MIN($B$14,IF(SizeCalc="margin",E163*$E$13*$E$12/100000,E163*$I$13/$I$12/10)),2)</f>
        <v>100</v>
      </c>
      <c r="G163" s="15" t="n">
        <f aca="false">$B$12*$B$13</f>
        <v>10</v>
      </c>
      <c r="H163" s="15" t="n">
        <f aca="false">IF(Q163="",G163*F163*10,Q163)</f>
        <v>10000</v>
      </c>
      <c r="I163" s="18" t="n">
        <f aca="false">E163+H163</f>
        <v>767775.81</v>
      </c>
      <c r="J163" s="18" t="n">
        <f aca="false">J162+(I163-I162)</f>
        <v>717775.81</v>
      </c>
      <c r="K163" s="67" t="n">
        <f aca="false">H163/E163</f>
        <v>0.0131965152067866</v>
      </c>
      <c r="L163" s="67"/>
      <c r="M163" s="64"/>
      <c r="N163" s="16" t="str">
        <f aca="false">IF(M163="","",SUMIF('Daily Fills'!L142:L20128,'Growth Plan &amp; Statistics'!M163,'Daily Fills'!O142:O20128))</f>
        <v/>
      </c>
      <c r="O163" s="15" t="str">
        <f aca="false">IF(N163="","",SUMIF('Daily Fills'!L142:L20128,'Growth Plan &amp; Statistics'!M163,'Daily Fills'!P142:P20128))</f>
        <v/>
      </c>
      <c r="P163" s="15" t="str">
        <f aca="false">IF(O163="","",SUMIF('Daily Fills'!L142:L20140,'Growth Plan &amp; Statistics'!M163,'Daily Fills'!E142:E20140)/1000000)</f>
        <v/>
      </c>
      <c r="Q163" s="16"/>
      <c r="R163" s="16" t="str">
        <f aca="false">IF(N163="","",F163)</f>
        <v/>
      </c>
      <c r="S163" s="10"/>
    </row>
    <row collapsed="false" customFormat="false" customHeight="false" hidden="false" ht="13.3" outlineLevel="0" r="164">
      <c r="A164" s="16" t="n">
        <v>145</v>
      </c>
      <c r="B164" s="16" t="n">
        <f aca="false">ROUNDUP(A164/5,0)</f>
        <v>29</v>
      </c>
      <c r="C164" s="16" t="n">
        <f aca="false">ROUNDUP(A164/20.83333333,0)</f>
        <v>7</v>
      </c>
      <c r="D164" s="65" t="inlineStr">
        <f aca="false">IF(M164="",IF(C164=C163,D163,EDATE(D163,1)),M164)</f>
        <is>
          <t/>
        </is>
      </c>
      <c r="E164" s="16" t="n">
        <f aca="false">I163</f>
        <v>767775.81</v>
      </c>
      <c r="F164" s="15" t="n">
        <f aca="false">ROUND(MIN($B$14,IF(SizeCalc="margin",E164*$E$13*$E$12/100000,E164*$I$13/$I$12/10)),2)</f>
        <v>100</v>
      </c>
      <c r="G164" s="15" t="n">
        <f aca="false">$B$12*$B$13</f>
        <v>10</v>
      </c>
      <c r="H164" s="15" t="n">
        <f aca="false">IF(Q164="",G164*F164*10,Q164)</f>
        <v>10000</v>
      </c>
      <c r="I164" s="18" t="n">
        <f aca="false">E164+H164</f>
        <v>777775.81</v>
      </c>
      <c r="J164" s="18" t="n">
        <f aca="false">J163+(I164-I163)</f>
        <v>727775.81</v>
      </c>
      <c r="K164" s="67" t="n">
        <f aca="false">H164/E164</f>
        <v>0.0130246354075677</v>
      </c>
      <c r="L164" s="67"/>
      <c r="M164" s="64"/>
      <c r="N164" s="16" t="str">
        <f aca="false">IF(M164="","",SUMIF('Daily Fills'!L143:L20129,'Growth Plan &amp; Statistics'!M164,'Daily Fills'!O143:O20129))</f>
        <v/>
      </c>
      <c r="O164" s="15" t="str">
        <f aca="false">IF(N164="","",SUMIF('Daily Fills'!L143:L20129,'Growth Plan &amp; Statistics'!M164,'Daily Fills'!P143:P20129))</f>
        <v/>
      </c>
      <c r="P164" s="15" t="str">
        <f aca="false">IF(O164="","",SUMIF('Daily Fills'!L143:L20141,'Growth Plan &amp; Statistics'!M164,'Daily Fills'!E143:E20141)/1000000)</f>
        <v/>
      </c>
      <c r="Q164" s="16"/>
      <c r="R164" s="16" t="str">
        <f aca="false">IF(N164="","",F164)</f>
        <v/>
      </c>
      <c r="S164" s="10"/>
    </row>
    <row collapsed="false" customFormat="false" customHeight="false" hidden="false" ht="13.3" outlineLevel="0" r="165">
      <c r="A165" s="16" t="n">
        <v>146</v>
      </c>
      <c r="B165" s="16" t="n">
        <f aca="false">ROUNDUP(A165/5,0)</f>
        <v>30</v>
      </c>
      <c r="C165" s="16" t="n">
        <f aca="false">ROUNDUP(A165/20.83333333,0)</f>
        <v>8</v>
      </c>
      <c r="D165" s="65" t="n">
        <f aca="false">IF(M165="",IF(C165=C164,D164,EDATE(D164,1)),M165)</f>
        <v>42024</v>
      </c>
      <c r="E165" s="16" t="n">
        <f aca="false">I164</f>
        <v>777775.81</v>
      </c>
      <c r="F165" s="15" t="n">
        <f aca="false">ROUND(MIN($B$14,IF(SizeCalc="margin",E165*$E$13*$E$12/100000,E165*$I$13/$I$12/10)),2)</f>
        <v>100</v>
      </c>
      <c r="G165" s="15" t="n">
        <f aca="false">$B$12*$B$13</f>
        <v>10</v>
      </c>
      <c r="H165" s="15" t="n">
        <f aca="false">IF(Q165="",G165*F165*10,Q165)</f>
        <v>10000</v>
      </c>
      <c r="I165" s="18" t="n">
        <f aca="false">E165+H165</f>
        <v>787775.81</v>
      </c>
      <c r="J165" s="18" t="n">
        <f aca="false">J164+(I165-I164)</f>
        <v>737775.81</v>
      </c>
      <c r="K165" s="67" t="n">
        <f aca="false">H165/E165</f>
        <v>0.0128571753857966</v>
      </c>
      <c r="L165" s="67"/>
      <c r="M165" s="64"/>
      <c r="N165" s="16" t="str">
        <f aca="false">IF(M165="","",SUMIF('Daily Fills'!L144:L20130,'Growth Plan &amp; Statistics'!M165,'Daily Fills'!O144:O20130))</f>
        <v/>
      </c>
      <c r="O165" s="15" t="str">
        <f aca="false">IF(N165="","",SUMIF('Daily Fills'!L144:L20130,'Growth Plan &amp; Statistics'!M165,'Daily Fills'!P144:P20130))</f>
        <v/>
      </c>
      <c r="P165" s="15" t="str">
        <f aca="false">IF(O165="","",SUMIF('Daily Fills'!L144:L20142,'Growth Plan &amp; Statistics'!M165,'Daily Fills'!E144:E20142)/1000000)</f>
        <v/>
      </c>
      <c r="Q165" s="16"/>
      <c r="R165" s="16" t="str">
        <f aca="false">IF(N165="","",F165)</f>
        <v/>
      </c>
      <c r="S165" s="10"/>
    </row>
    <row collapsed="false" customFormat="false" customHeight="false" hidden="false" ht="13.3" outlineLevel="0" r="166">
      <c r="A166" s="16" t="n">
        <v>147</v>
      </c>
      <c r="B166" s="16" t="n">
        <f aca="false">ROUNDUP(A166/5,0)</f>
        <v>30</v>
      </c>
      <c r="C166" s="16" t="n">
        <f aca="false">ROUNDUP(A166/20.83333333,0)</f>
        <v>8</v>
      </c>
      <c r="D166" s="65" t="inlineStr">
        <f aca="false">IF(M166="",IF(C166=C165,D165,EDATE(D165,1)),M166)</f>
        <is>
          <t/>
        </is>
      </c>
      <c r="E166" s="16" t="n">
        <f aca="false">I165</f>
        <v>787775.81</v>
      </c>
      <c r="F166" s="15" t="n">
        <f aca="false">ROUND(MIN($B$14,IF(SizeCalc="margin",E166*$E$13*$E$12/100000,E166*$I$13/$I$12/10)),2)</f>
        <v>100</v>
      </c>
      <c r="G166" s="15" t="n">
        <f aca="false">$B$12*$B$13</f>
        <v>10</v>
      </c>
      <c r="H166" s="15" t="n">
        <f aca="false">IF(Q166="",G166*F166*10,Q166)</f>
        <v>10000</v>
      </c>
      <c r="I166" s="18" t="n">
        <f aca="false">E166+H166</f>
        <v>797775.81</v>
      </c>
      <c r="J166" s="18" t="n">
        <f aca="false">J165+(I166-I165)</f>
        <v>747775.81</v>
      </c>
      <c r="K166" s="67" t="n">
        <f aca="false">H166/E166</f>
        <v>0.0126939668279482</v>
      </c>
      <c r="L166" s="67"/>
      <c r="M166" s="64"/>
      <c r="N166" s="16" t="str">
        <f aca="false">IF(M166="","",SUMIF('Daily Fills'!L145:L20131,'Growth Plan &amp; Statistics'!M166,'Daily Fills'!O145:O20131))</f>
        <v/>
      </c>
      <c r="O166" s="15" t="str">
        <f aca="false">IF(N166="","",SUMIF('Daily Fills'!L145:L20131,'Growth Plan &amp; Statistics'!M166,'Daily Fills'!P145:P20131))</f>
        <v/>
      </c>
      <c r="P166" s="15" t="str">
        <f aca="false">IF(O166="","",SUMIF('Daily Fills'!L145:L20143,'Growth Plan &amp; Statistics'!M166,'Daily Fills'!E145:E20143)/1000000)</f>
        <v/>
      </c>
      <c r="Q166" s="16"/>
      <c r="R166" s="16" t="str">
        <f aca="false">IF(N166="","",F166)</f>
        <v/>
      </c>
      <c r="S166" s="10"/>
    </row>
    <row collapsed="false" customFormat="false" customHeight="false" hidden="false" ht="13.3" outlineLevel="0" r="167">
      <c r="A167" s="16" t="n">
        <v>148</v>
      </c>
      <c r="B167" s="16" t="n">
        <f aca="false">ROUNDUP(A167/5,0)</f>
        <v>30</v>
      </c>
      <c r="C167" s="16" t="n">
        <f aca="false">ROUNDUP(A167/20.83333333,0)</f>
        <v>8</v>
      </c>
      <c r="D167" s="65" t="inlineStr">
        <f aca="false">IF(M167="",IF(C167=C166,D166,EDATE(D166,1)),M167)</f>
        <is>
          <t/>
        </is>
      </c>
      <c r="E167" s="16" t="n">
        <f aca="false">I166</f>
        <v>797775.81</v>
      </c>
      <c r="F167" s="15" t="n">
        <f aca="false">ROUND(MIN($B$14,IF(SizeCalc="margin",E167*$E$13*$E$12/100000,E167*$I$13/$I$12/10)),2)</f>
        <v>100</v>
      </c>
      <c r="G167" s="15" t="n">
        <f aca="false">$B$12*$B$13</f>
        <v>10</v>
      </c>
      <c r="H167" s="15" t="n">
        <f aca="false">IF(Q167="",G167*F167*10,Q167)</f>
        <v>10000</v>
      </c>
      <c r="I167" s="18" t="n">
        <f aca="false">E167+H167</f>
        <v>807775.81</v>
      </c>
      <c r="J167" s="18" t="n">
        <f aca="false">J166+(I167-I166)</f>
        <v>757775.81</v>
      </c>
      <c r="K167" s="67" t="n">
        <f aca="false">H167/E167</f>
        <v>0.0125348498596366</v>
      </c>
      <c r="L167" s="67"/>
      <c r="M167" s="64"/>
      <c r="N167" s="16" t="str">
        <f aca="false">IF(M167="","",SUMIF('Daily Fills'!L146:L20132,'Growth Plan &amp; Statistics'!M167,'Daily Fills'!O146:O20132))</f>
        <v/>
      </c>
      <c r="O167" s="15" t="str">
        <f aca="false">IF(N167="","",SUMIF('Daily Fills'!L146:L20132,'Growth Plan &amp; Statistics'!M167,'Daily Fills'!P146:P20132))</f>
        <v/>
      </c>
      <c r="P167" s="15" t="str">
        <f aca="false">IF(O167="","",SUMIF('Daily Fills'!L146:L20144,'Growth Plan &amp; Statistics'!M167,'Daily Fills'!E146:E20144)/1000000)</f>
        <v/>
      </c>
      <c r="Q167" s="16"/>
      <c r="R167" s="16" t="str">
        <f aca="false">IF(N167="","",F167)</f>
        <v/>
      </c>
      <c r="S167" s="10"/>
    </row>
    <row collapsed="false" customFormat="false" customHeight="false" hidden="false" ht="13.3" outlineLevel="0" r="168">
      <c r="A168" s="16" t="n">
        <v>149</v>
      </c>
      <c r="B168" s="16" t="n">
        <f aca="false">ROUNDUP(A168/5,0)</f>
        <v>30</v>
      </c>
      <c r="C168" s="16" t="n">
        <f aca="false">ROUNDUP(A168/20.83333333,0)</f>
        <v>8</v>
      </c>
      <c r="D168" s="65" t="inlineStr">
        <f aca="false">IF(M168="",IF(C168=C167,D167,EDATE(D167,1)),M168)</f>
        <is>
          <t/>
        </is>
      </c>
      <c r="E168" s="16" t="n">
        <f aca="false">I167</f>
        <v>807775.81</v>
      </c>
      <c r="F168" s="15" t="n">
        <f aca="false">ROUND(MIN($B$14,IF(SizeCalc="margin",E168*$E$13*$E$12/100000,E168*$I$13/$I$12/10)),2)</f>
        <v>100</v>
      </c>
      <c r="G168" s="15" t="n">
        <f aca="false">$B$12*$B$13</f>
        <v>10</v>
      </c>
      <c r="H168" s="15" t="n">
        <f aca="false">IF(Q168="",G168*F168*10,Q168)</f>
        <v>10000</v>
      </c>
      <c r="I168" s="18" t="n">
        <f aca="false">E168+H168</f>
        <v>817775.81</v>
      </c>
      <c r="J168" s="18" t="n">
        <f aca="false">J167+(I168-I167)</f>
        <v>767775.81</v>
      </c>
      <c r="K168" s="67" t="n">
        <f aca="false">H168/E168</f>
        <v>0.0123796725232463</v>
      </c>
      <c r="L168" s="67"/>
      <c r="M168" s="64"/>
      <c r="N168" s="16" t="str">
        <f aca="false">IF(M168="","",SUMIF('Daily Fills'!L147:L20133,'Growth Plan &amp; Statistics'!M168,'Daily Fills'!O147:O20133))</f>
        <v/>
      </c>
      <c r="O168" s="15" t="str">
        <f aca="false">IF(N168="","",SUMIF('Daily Fills'!L147:L20133,'Growth Plan &amp; Statistics'!M168,'Daily Fills'!P147:P20133))</f>
        <v/>
      </c>
      <c r="P168" s="15" t="str">
        <f aca="false">IF(O168="","",SUMIF('Daily Fills'!L147:L20145,'Growth Plan &amp; Statistics'!M168,'Daily Fills'!E147:E20145)/1000000)</f>
        <v/>
      </c>
      <c r="Q168" s="16"/>
      <c r="R168" s="16" t="str">
        <f aca="false">IF(N168="","",F168)</f>
        <v/>
      </c>
      <c r="S168" s="10"/>
    </row>
    <row collapsed="false" customFormat="false" customHeight="false" hidden="false" ht="13.3" outlineLevel="0" r="169">
      <c r="A169" s="16" t="n">
        <v>150</v>
      </c>
      <c r="B169" s="16" t="n">
        <f aca="false">ROUNDUP(A169/5,0)</f>
        <v>30</v>
      </c>
      <c r="C169" s="16" t="n">
        <f aca="false">ROUNDUP(A169/20.83333333,0)</f>
        <v>8</v>
      </c>
      <c r="D169" s="65" t="inlineStr">
        <f aca="false">IF(M169="",IF(C169=C168,D168,EDATE(D168,1)),M169)</f>
        <is>
          <t/>
        </is>
      </c>
      <c r="E169" s="16" t="n">
        <f aca="false">I168</f>
        <v>817775.81</v>
      </c>
      <c r="F169" s="15" t="n">
        <f aca="false">ROUND(MIN($B$14,IF(SizeCalc="margin",E169*$E$13*$E$12/100000,E169*$I$13/$I$12/10)),2)</f>
        <v>100</v>
      </c>
      <c r="G169" s="15" t="n">
        <f aca="false">$B$12*$B$13</f>
        <v>10</v>
      </c>
      <c r="H169" s="15" t="n">
        <f aca="false">IF(Q169="",G169*F169*10,Q169)</f>
        <v>10000</v>
      </c>
      <c r="I169" s="18" t="n">
        <f aca="false">E169+H169</f>
        <v>827775.81</v>
      </c>
      <c r="J169" s="18" t="n">
        <f aca="false">J168+(I169-I168)</f>
        <v>777775.81</v>
      </c>
      <c r="K169" s="67" t="n">
        <f aca="false">H169/E169</f>
        <v>0.0122282902938887</v>
      </c>
      <c r="L169" s="67"/>
      <c r="M169" s="64"/>
      <c r="N169" s="16" t="str">
        <f aca="false">IF(M169="","",SUMIF('Daily Fills'!L148:L20134,'Growth Plan &amp; Statistics'!M169,'Daily Fills'!O148:O20134))</f>
        <v/>
      </c>
      <c r="O169" s="15" t="str">
        <f aca="false">IF(N169="","",SUMIF('Daily Fills'!L148:L20134,'Growth Plan &amp; Statistics'!M169,'Daily Fills'!P148:P20134))</f>
        <v/>
      </c>
      <c r="P169" s="15" t="str">
        <f aca="false">IF(O169="","",SUMIF('Daily Fills'!L148:L20146,'Growth Plan &amp; Statistics'!M169,'Daily Fills'!E148:E20146)/1000000)</f>
        <v/>
      </c>
      <c r="Q169" s="16"/>
      <c r="R169" s="16" t="str">
        <f aca="false">IF(N169="","",F169)</f>
        <v/>
      </c>
      <c r="S169" s="10"/>
    </row>
    <row collapsed="false" customFormat="false" customHeight="false" hidden="false" ht="13.3" outlineLevel="0" r="170">
      <c r="A170" s="16" t="n">
        <v>151</v>
      </c>
      <c r="B170" s="16" t="n">
        <f aca="false">ROUNDUP(A170/5,0)</f>
        <v>31</v>
      </c>
      <c r="C170" s="16" t="n">
        <f aca="false">ROUNDUP(A170/20.83333333,0)</f>
        <v>8</v>
      </c>
      <c r="D170" s="65" t="inlineStr">
        <f aca="false">IF(M170="",IF(C170=C169,D169,EDATE(D169,1)),M170)</f>
        <is>
          <t/>
        </is>
      </c>
      <c r="E170" s="16" t="n">
        <f aca="false">I169</f>
        <v>827775.81</v>
      </c>
      <c r="F170" s="15" t="n">
        <f aca="false">ROUND(MIN($B$14,IF(SizeCalc="margin",E170*$E$13*$E$12/100000,E170*$I$13/$I$12/10)),2)</f>
        <v>100</v>
      </c>
      <c r="G170" s="15" t="n">
        <f aca="false">$B$12*$B$13</f>
        <v>10</v>
      </c>
      <c r="H170" s="15" t="n">
        <f aca="false">IF(Q170="",G170*F170*10,Q170)</f>
        <v>10000</v>
      </c>
      <c r="I170" s="18" t="n">
        <f aca="false">E170+H170</f>
        <v>837775.81</v>
      </c>
      <c r="J170" s="18" t="n">
        <f aca="false">J169+(I170-I169)</f>
        <v>787775.81</v>
      </c>
      <c r="K170" s="67" t="n">
        <f aca="false">H170/E170</f>
        <v>0.0120805656304453</v>
      </c>
      <c r="L170" s="67"/>
      <c r="M170" s="64"/>
      <c r="N170" s="16" t="str">
        <f aca="false">IF(M170="","",SUMIF('Daily Fills'!L149:L20135,'Growth Plan &amp; Statistics'!M170,'Daily Fills'!O149:O20135))</f>
        <v/>
      </c>
      <c r="O170" s="15" t="str">
        <f aca="false">IF(N170="","",SUMIF('Daily Fills'!L149:L20135,'Growth Plan &amp; Statistics'!M170,'Daily Fills'!P149:P20135))</f>
        <v/>
      </c>
      <c r="P170" s="15" t="str">
        <f aca="false">IF(O170="","",SUMIF('Daily Fills'!L149:L20147,'Growth Plan &amp; Statistics'!M170,'Daily Fills'!E149:E20147)/1000000)</f>
        <v/>
      </c>
      <c r="Q170" s="16"/>
      <c r="R170" s="16" t="str">
        <f aca="false">IF(N170="","",F170)</f>
        <v/>
      </c>
      <c r="S170" s="10"/>
    </row>
    <row collapsed="false" customFormat="false" customHeight="false" hidden="false" ht="13.3" outlineLevel="0" r="171">
      <c r="A171" s="16" t="n">
        <v>152</v>
      </c>
      <c r="B171" s="16" t="n">
        <f aca="false">ROUNDUP(A171/5,0)</f>
        <v>31</v>
      </c>
      <c r="C171" s="16" t="n">
        <f aca="false">ROUNDUP(A171/20.83333333,0)</f>
        <v>8</v>
      </c>
      <c r="D171" s="65" t="inlineStr">
        <f aca="false">IF(M171="",IF(C171=C170,D170,EDATE(D170,1)),M171)</f>
        <is>
          <t/>
        </is>
      </c>
      <c r="E171" s="16" t="n">
        <f aca="false">I170</f>
        <v>837775.81</v>
      </c>
      <c r="F171" s="15" t="n">
        <f aca="false">ROUND(MIN($B$14,IF(SizeCalc="margin",E171*$E$13*$E$12/100000,E171*$I$13/$I$12/10)),2)</f>
        <v>100</v>
      </c>
      <c r="G171" s="15" t="n">
        <f aca="false">$B$12*$B$13</f>
        <v>10</v>
      </c>
      <c r="H171" s="15" t="n">
        <f aca="false">IF(Q171="",G171*F171*10,Q171)</f>
        <v>10000</v>
      </c>
      <c r="I171" s="18" t="n">
        <f aca="false">E171+H171</f>
        <v>847775.81</v>
      </c>
      <c r="J171" s="18" t="n">
        <f aca="false">J170+(I171-I170)</f>
        <v>797775.81</v>
      </c>
      <c r="K171" s="67" t="n">
        <f aca="false">H171/E171</f>
        <v>0.0119363675587625</v>
      </c>
      <c r="L171" s="67"/>
      <c r="M171" s="64"/>
      <c r="N171" s="16" t="str">
        <f aca="false">IF(M171="","",SUMIF('Daily Fills'!L150:L20136,'Growth Plan &amp; Statistics'!M171,'Daily Fills'!O150:O20136))</f>
        <v/>
      </c>
      <c r="O171" s="15" t="str">
        <f aca="false">IF(N171="","",SUMIF('Daily Fills'!L150:L20136,'Growth Plan &amp; Statistics'!M171,'Daily Fills'!P150:P20136))</f>
        <v/>
      </c>
      <c r="P171" s="15" t="str">
        <f aca="false">IF(O171="","",SUMIF('Daily Fills'!L150:L20148,'Growth Plan &amp; Statistics'!M171,'Daily Fills'!E150:E20148)/1000000)</f>
        <v/>
      </c>
      <c r="Q171" s="16"/>
      <c r="R171" s="16" t="str">
        <f aca="false">IF(N171="","",F171)</f>
        <v/>
      </c>
      <c r="S171" s="10"/>
    </row>
    <row collapsed="false" customFormat="false" customHeight="false" hidden="false" ht="13.3" outlineLevel="0" r="172">
      <c r="A172" s="16" t="n">
        <v>153</v>
      </c>
      <c r="B172" s="16" t="n">
        <f aca="false">ROUNDUP(A172/5,0)</f>
        <v>31</v>
      </c>
      <c r="C172" s="16" t="n">
        <f aca="false">ROUNDUP(A172/20.83333333,0)</f>
        <v>8</v>
      </c>
      <c r="D172" s="65" t="inlineStr">
        <f aca="false">IF(M172="",IF(C172=C171,D171,EDATE(D171,1)),M172)</f>
        <is>
          <t/>
        </is>
      </c>
      <c r="E172" s="16" t="n">
        <f aca="false">I171</f>
        <v>847775.81</v>
      </c>
      <c r="F172" s="15" t="n">
        <f aca="false">ROUND(MIN($B$14,IF(SizeCalc="margin",E172*$E$13*$E$12/100000,E172*$I$13/$I$12/10)),2)</f>
        <v>100</v>
      </c>
      <c r="G172" s="15" t="n">
        <f aca="false">$B$12*$B$13</f>
        <v>10</v>
      </c>
      <c r="H172" s="15" t="n">
        <f aca="false">IF(Q172="",G172*F172*10,Q172)</f>
        <v>10000</v>
      </c>
      <c r="I172" s="18" t="n">
        <f aca="false">E172+H172</f>
        <v>857775.81</v>
      </c>
      <c r="J172" s="18" t="n">
        <f aca="false">J171+(I172-I171)</f>
        <v>807775.81</v>
      </c>
      <c r="K172" s="67" t="n">
        <f aca="false">H172/E172</f>
        <v>0.011795571284347</v>
      </c>
      <c r="L172" s="67"/>
      <c r="M172" s="64"/>
      <c r="N172" s="16" t="str">
        <f aca="false">IF(M172="","",SUMIF('Daily Fills'!L151:L20137,'Growth Plan &amp; Statistics'!M172,'Daily Fills'!O151:O20137))</f>
        <v/>
      </c>
      <c r="O172" s="15" t="str">
        <f aca="false">IF(N172="","",SUMIF('Daily Fills'!L151:L20137,'Growth Plan &amp; Statistics'!M172,'Daily Fills'!P151:P20137))</f>
        <v/>
      </c>
      <c r="P172" s="15" t="str">
        <f aca="false">IF(O172="","",SUMIF('Daily Fills'!L151:L20149,'Growth Plan &amp; Statistics'!M172,'Daily Fills'!E151:E20149)/1000000)</f>
        <v/>
      </c>
      <c r="Q172" s="16"/>
      <c r="R172" s="16" t="str">
        <f aca="false">IF(N172="","",F172)</f>
        <v/>
      </c>
      <c r="S172" s="10"/>
    </row>
    <row collapsed="false" customFormat="false" customHeight="false" hidden="false" ht="13.3" outlineLevel="0" r="173">
      <c r="A173" s="16" t="n">
        <v>154</v>
      </c>
      <c r="B173" s="16" t="n">
        <f aca="false">ROUNDUP(A173/5,0)</f>
        <v>31</v>
      </c>
      <c r="C173" s="16" t="n">
        <f aca="false">ROUNDUP(A173/20.83333333,0)</f>
        <v>8</v>
      </c>
      <c r="D173" s="65" t="inlineStr">
        <f aca="false">IF(M173="",IF(C173=C172,D172,EDATE(D172,1)),M173)</f>
        <is>
          <t/>
        </is>
      </c>
      <c r="E173" s="16" t="n">
        <f aca="false">I172</f>
        <v>857775.81</v>
      </c>
      <c r="F173" s="15" t="n">
        <f aca="false">ROUND(MIN($B$14,IF(SizeCalc="margin",E173*$E$13*$E$12/100000,E173*$I$13/$I$12/10)),2)</f>
        <v>100</v>
      </c>
      <c r="G173" s="15" t="n">
        <f aca="false">$B$12*$B$13</f>
        <v>10</v>
      </c>
      <c r="H173" s="15" t="n">
        <f aca="false">IF(Q173="",G173*F173*10,Q173)</f>
        <v>10000</v>
      </c>
      <c r="I173" s="18" t="n">
        <f aca="false">E173+H173</f>
        <v>867775.81</v>
      </c>
      <c r="J173" s="18" t="n">
        <f aca="false">J172+(I173-I172)</f>
        <v>817775.81</v>
      </c>
      <c r="K173" s="67" t="n">
        <f aca="false">H173/E173</f>
        <v>0.0116580578321508</v>
      </c>
      <c r="L173" s="67"/>
      <c r="M173" s="64"/>
      <c r="N173" s="16" t="str">
        <f aca="false">IF(M173="","",SUMIF('Daily Fills'!L152:L20138,'Growth Plan &amp; Statistics'!M173,'Daily Fills'!O152:O20138))</f>
        <v/>
      </c>
      <c r="O173" s="15" t="str">
        <f aca="false">IF(N173="","",SUMIF('Daily Fills'!L152:L20138,'Growth Plan &amp; Statistics'!M173,'Daily Fills'!P152:P20138))</f>
        <v/>
      </c>
      <c r="P173" s="15" t="str">
        <f aca="false">IF(O173="","",SUMIF('Daily Fills'!L152:L20150,'Growth Plan &amp; Statistics'!M173,'Daily Fills'!E152:E20150)/1000000)</f>
        <v/>
      </c>
      <c r="Q173" s="16"/>
      <c r="R173" s="16" t="str">
        <f aca="false">IF(N173="","",F173)</f>
        <v/>
      </c>
      <c r="S173" s="10"/>
    </row>
    <row collapsed="false" customFormat="false" customHeight="false" hidden="false" ht="13.3" outlineLevel="0" r="174">
      <c r="A174" s="16" t="n">
        <v>155</v>
      </c>
      <c r="B174" s="16" t="n">
        <f aca="false">ROUNDUP(A174/5,0)</f>
        <v>31</v>
      </c>
      <c r="C174" s="16" t="n">
        <f aca="false">ROUNDUP(A174/20.83333333,0)</f>
        <v>8</v>
      </c>
      <c r="D174" s="65" t="inlineStr">
        <f aca="false">IF(M174="",IF(C174=C173,D173,EDATE(D173,1)),M174)</f>
        <is>
          <t/>
        </is>
      </c>
      <c r="E174" s="16" t="n">
        <f aca="false">I173</f>
        <v>867775.81</v>
      </c>
      <c r="F174" s="15" t="n">
        <f aca="false">ROUND(MIN($B$14,IF(SizeCalc="margin",E174*$E$13*$E$12/100000,E174*$I$13/$I$12/10)),2)</f>
        <v>100</v>
      </c>
      <c r="G174" s="15" t="n">
        <f aca="false">$B$12*$B$13</f>
        <v>10</v>
      </c>
      <c r="H174" s="15" t="n">
        <f aca="false">IF(Q174="",G174*F174*10,Q174)</f>
        <v>10000</v>
      </c>
      <c r="I174" s="18" t="n">
        <f aca="false">E174+H174</f>
        <v>877775.81</v>
      </c>
      <c r="J174" s="18" t="n">
        <f aca="false">J173+(I174-I173)</f>
        <v>827775.81</v>
      </c>
      <c r="K174" s="67" t="n">
        <f aca="false">H174/E174</f>
        <v>0.0115237137112637</v>
      </c>
      <c r="L174" s="67"/>
      <c r="M174" s="64"/>
      <c r="N174" s="16" t="str">
        <f aca="false">IF(M174="","",SUMIF('Daily Fills'!L153:L20139,'Growth Plan &amp; Statistics'!M174,'Daily Fills'!O153:O20139))</f>
        <v/>
      </c>
      <c r="O174" s="15" t="str">
        <f aca="false">IF(N174="","",SUMIF('Daily Fills'!L153:L20139,'Growth Plan &amp; Statistics'!M174,'Daily Fills'!P153:P20139))</f>
        <v/>
      </c>
      <c r="P174" s="15" t="str">
        <f aca="false">IF(O174="","",SUMIF('Daily Fills'!L153:L20151,'Growth Plan &amp; Statistics'!M174,'Daily Fills'!E153:E20151)/1000000)</f>
        <v/>
      </c>
      <c r="Q174" s="16"/>
      <c r="R174" s="16" t="str">
        <f aca="false">IF(N174="","",F174)</f>
        <v/>
      </c>
      <c r="S174" s="10"/>
    </row>
    <row collapsed="false" customFormat="false" customHeight="false" hidden="false" ht="13.3" outlineLevel="0" r="175">
      <c r="A175" s="16" t="n">
        <v>156</v>
      </c>
      <c r="B175" s="16" t="n">
        <f aca="false">ROUNDUP(A175/5,0)</f>
        <v>32</v>
      </c>
      <c r="C175" s="16" t="n">
        <f aca="false">ROUNDUP(A175/20.83333333,0)</f>
        <v>8</v>
      </c>
      <c r="D175" s="65" t="inlineStr">
        <f aca="false">IF(M175="",IF(C175=C174,D174,EDATE(D174,1)),M175)</f>
        <is>
          <t/>
        </is>
      </c>
      <c r="E175" s="16" t="n">
        <f aca="false">I174</f>
        <v>877775.81</v>
      </c>
      <c r="F175" s="15" t="n">
        <f aca="false">ROUND(MIN($B$14,IF(SizeCalc="margin",E175*$E$13*$E$12/100000,E175*$I$13/$I$12/10)),2)</f>
        <v>100</v>
      </c>
      <c r="G175" s="15" t="n">
        <f aca="false">$B$12*$B$13</f>
        <v>10</v>
      </c>
      <c r="H175" s="15" t="n">
        <f aca="false">IF(Q175="",G175*F175*10,Q175)</f>
        <v>10000</v>
      </c>
      <c r="I175" s="18" t="n">
        <f aca="false">E175+H175</f>
        <v>887775.81</v>
      </c>
      <c r="J175" s="18" t="n">
        <f aca="false">J174+(I175-I174)</f>
        <v>837775.81</v>
      </c>
      <c r="K175" s="67" t="n">
        <f aca="false">H175/E175</f>
        <v>0.0113924306025248</v>
      </c>
      <c r="L175" s="67"/>
      <c r="M175" s="64"/>
      <c r="N175" s="16" t="str">
        <f aca="false">IF(M175="","",SUMIF('Daily Fills'!L154:L20140,'Growth Plan &amp; Statistics'!M175,'Daily Fills'!O154:O20140))</f>
        <v/>
      </c>
      <c r="O175" s="15" t="str">
        <f aca="false">IF(N175="","",SUMIF('Daily Fills'!L154:L20140,'Growth Plan &amp; Statistics'!M175,'Daily Fills'!P154:P20140))</f>
        <v/>
      </c>
      <c r="P175" s="15" t="str">
        <f aca="false">IF(O175="","",SUMIF('Daily Fills'!L154:L20152,'Growth Plan &amp; Statistics'!M175,'Daily Fills'!E154:E20152)/1000000)</f>
        <v/>
      </c>
      <c r="Q175" s="16"/>
      <c r="R175" s="16" t="str">
        <f aca="false">IF(N175="","",F175)</f>
        <v/>
      </c>
      <c r="S175" s="10"/>
    </row>
    <row collapsed="false" customFormat="false" customHeight="false" hidden="false" ht="13.3" outlineLevel="0" r="176">
      <c r="A176" s="16" t="n">
        <v>157</v>
      </c>
      <c r="B176" s="16" t="n">
        <f aca="false">ROUNDUP(A176/5,0)</f>
        <v>32</v>
      </c>
      <c r="C176" s="16" t="n">
        <f aca="false">ROUNDUP(A176/20.83333333,0)</f>
        <v>8</v>
      </c>
      <c r="D176" s="65" t="inlineStr">
        <f aca="false">IF(M176="",IF(C176=C175,D175,EDATE(D175,1)),M176)</f>
        <is>
          <t/>
        </is>
      </c>
      <c r="E176" s="16" t="n">
        <f aca="false">I175</f>
        <v>887775.81</v>
      </c>
      <c r="F176" s="15" t="n">
        <f aca="false">ROUND(MIN($B$14,IF(SizeCalc="margin",E176*$E$13*$E$12/100000,E176*$I$13/$I$12/10)),2)</f>
        <v>100</v>
      </c>
      <c r="G176" s="15" t="n">
        <f aca="false">$B$12*$B$13</f>
        <v>10</v>
      </c>
      <c r="H176" s="15" t="n">
        <f aca="false">IF(Q176="",G176*F176*10,Q176)</f>
        <v>10000</v>
      </c>
      <c r="I176" s="18" t="n">
        <f aca="false">E176+H176</f>
        <v>897775.81</v>
      </c>
      <c r="J176" s="18" t="n">
        <f aca="false">J175+(I176-I175)</f>
        <v>847775.81</v>
      </c>
      <c r="K176" s="67" t="n">
        <f aca="false">H176/E176</f>
        <v>0.0112641050672467</v>
      </c>
      <c r="L176" s="67"/>
      <c r="M176" s="64"/>
      <c r="N176" s="16" t="str">
        <f aca="false">IF(M176="","",SUMIF('Daily Fills'!L155:L20141,'Growth Plan &amp; Statistics'!M176,'Daily Fills'!O155:O20141))</f>
        <v/>
      </c>
      <c r="O176" s="15" t="str">
        <f aca="false">IF(N176="","",SUMIF('Daily Fills'!L155:L20141,'Growth Plan &amp; Statistics'!M176,'Daily Fills'!P155:P20141))</f>
        <v/>
      </c>
      <c r="P176" s="15" t="str">
        <f aca="false">IF(O176="","",SUMIF('Daily Fills'!L155:L20153,'Growth Plan &amp; Statistics'!M176,'Daily Fills'!E155:E20153)/1000000)</f>
        <v/>
      </c>
      <c r="Q176" s="16"/>
      <c r="R176" s="16" t="str">
        <f aca="false">IF(N176="","",F176)</f>
        <v/>
      </c>
      <c r="S176" s="10"/>
    </row>
    <row collapsed="false" customFormat="false" customHeight="false" hidden="false" ht="13.3" outlineLevel="0" r="177">
      <c r="A177" s="16" t="n">
        <v>158</v>
      </c>
      <c r="B177" s="16" t="n">
        <f aca="false">ROUNDUP(A177/5,0)</f>
        <v>32</v>
      </c>
      <c r="C177" s="16" t="n">
        <f aca="false">ROUNDUP(A177/20.83333333,0)</f>
        <v>8</v>
      </c>
      <c r="D177" s="65" t="inlineStr">
        <f aca="false">IF(M177="",IF(C177=C176,D176,EDATE(D176,1)),M177)</f>
        <is>
          <t/>
        </is>
      </c>
      <c r="E177" s="16" t="n">
        <f aca="false">I176</f>
        <v>897775.81</v>
      </c>
      <c r="F177" s="15" t="n">
        <f aca="false">ROUND(MIN($B$14,IF(SizeCalc="margin",E177*$E$13*$E$12/100000,E177*$I$13/$I$12/10)),2)</f>
        <v>100</v>
      </c>
      <c r="G177" s="15" t="n">
        <f aca="false">$B$12*$B$13</f>
        <v>10</v>
      </c>
      <c r="H177" s="15" t="n">
        <f aca="false">IF(Q177="",G177*F177*10,Q177)</f>
        <v>10000</v>
      </c>
      <c r="I177" s="18" t="n">
        <f aca="false">E177+H177</f>
        <v>907775.81</v>
      </c>
      <c r="J177" s="18" t="n">
        <f aca="false">J176+(I177-I176)</f>
        <v>857775.81</v>
      </c>
      <c r="K177" s="67" t="n">
        <f aca="false">H177/E177</f>
        <v>0.0111386382754064</v>
      </c>
      <c r="L177" s="67"/>
      <c r="M177" s="64"/>
      <c r="N177" s="16" t="str">
        <f aca="false">IF(M177="","",SUMIF('Daily Fills'!L156:L20142,'Growth Plan &amp; Statistics'!M177,'Daily Fills'!O156:O20142))</f>
        <v/>
      </c>
      <c r="O177" s="15" t="str">
        <f aca="false">IF(N177="","",SUMIF('Daily Fills'!L156:L20142,'Growth Plan &amp; Statistics'!M177,'Daily Fills'!P156:P20142))</f>
        <v/>
      </c>
      <c r="P177" s="15" t="str">
        <f aca="false">IF(O177="","",SUMIF('Daily Fills'!L156:L20154,'Growth Plan &amp; Statistics'!M177,'Daily Fills'!E156:E20154)/1000000)</f>
        <v/>
      </c>
      <c r="Q177" s="16"/>
      <c r="R177" s="16" t="str">
        <f aca="false">IF(N177="","",F177)</f>
        <v/>
      </c>
      <c r="S177" s="10"/>
    </row>
    <row collapsed="false" customFormat="false" customHeight="false" hidden="false" ht="13.3" outlineLevel="0" r="178">
      <c r="A178" s="16" t="n">
        <v>159</v>
      </c>
      <c r="B178" s="16" t="n">
        <f aca="false">ROUNDUP(A178/5,0)</f>
        <v>32</v>
      </c>
      <c r="C178" s="16" t="n">
        <f aca="false">ROUNDUP(A178/20.83333333,0)</f>
        <v>8</v>
      </c>
      <c r="D178" s="65" t="inlineStr">
        <f aca="false">IF(M178="",IF(C178=C177,D177,EDATE(D177,1)),M178)</f>
        <is>
          <t/>
        </is>
      </c>
      <c r="E178" s="16" t="n">
        <f aca="false">I177</f>
        <v>907775.81</v>
      </c>
      <c r="F178" s="15" t="n">
        <f aca="false">ROUND(MIN($B$14,IF(SizeCalc="margin",E178*$E$13*$E$12/100000,E178*$I$13/$I$12/10)),2)</f>
        <v>100</v>
      </c>
      <c r="G178" s="15" t="n">
        <f aca="false">$B$12*$B$13</f>
        <v>10</v>
      </c>
      <c r="H178" s="15" t="n">
        <f aca="false">IF(Q178="",G178*F178*10,Q178)</f>
        <v>10000</v>
      </c>
      <c r="I178" s="18" t="n">
        <f aca="false">E178+H178</f>
        <v>917775.81</v>
      </c>
      <c r="J178" s="18" t="n">
        <f aca="false">J177+(I178-I177)</f>
        <v>867775.81</v>
      </c>
      <c r="K178" s="67" t="n">
        <f aca="false">H178/E178</f>
        <v>0.011015935751802</v>
      </c>
      <c r="L178" s="67"/>
      <c r="M178" s="64"/>
      <c r="N178" s="16" t="str">
        <f aca="false">IF(M178="","",SUMIF('Daily Fills'!L157:L20143,'Growth Plan &amp; Statistics'!M178,'Daily Fills'!O157:O20143))</f>
        <v/>
      </c>
      <c r="O178" s="15" t="str">
        <f aca="false">IF(N178="","",SUMIF('Daily Fills'!L157:L20143,'Growth Plan &amp; Statistics'!M178,'Daily Fills'!P157:P20143))</f>
        <v/>
      </c>
      <c r="P178" s="15" t="str">
        <f aca="false">IF(O178="","",SUMIF('Daily Fills'!L157:L20155,'Growth Plan &amp; Statistics'!M178,'Daily Fills'!E157:E20155)/1000000)</f>
        <v/>
      </c>
      <c r="Q178" s="16"/>
      <c r="R178" s="16" t="str">
        <f aca="false">IF(N178="","",F178)</f>
        <v/>
      </c>
      <c r="S178" s="10"/>
    </row>
    <row collapsed="false" customFormat="false" customHeight="false" hidden="false" ht="13.3" outlineLevel="0" r="179">
      <c r="A179" s="16" t="n">
        <v>160</v>
      </c>
      <c r="B179" s="16" t="n">
        <f aca="false">ROUNDUP(A179/5,0)</f>
        <v>32</v>
      </c>
      <c r="C179" s="16" t="n">
        <f aca="false">ROUNDUP(A179/20.83333333,0)</f>
        <v>8</v>
      </c>
      <c r="D179" s="65" t="inlineStr">
        <f aca="false">IF(M179="",IF(C179=C178,D178,EDATE(D178,1)),M179)</f>
        <is>
          <t/>
        </is>
      </c>
      <c r="E179" s="16" t="n">
        <f aca="false">I178</f>
        <v>917775.81</v>
      </c>
      <c r="F179" s="15" t="n">
        <f aca="false">ROUND(MIN($B$14,IF(SizeCalc="margin",E179*$E$13*$E$12/100000,E179*$I$13/$I$12/10)),2)</f>
        <v>100</v>
      </c>
      <c r="G179" s="15" t="n">
        <f aca="false">$B$12*$B$13</f>
        <v>10</v>
      </c>
      <c r="H179" s="15" t="n">
        <f aca="false">IF(Q179="",G179*F179*10,Q179)</f>
        <v>10000</v>
      </c>
      <c r="I179" s="18" t="n">
        <f aca="false">E179+H179</f>
        <v>927775.81</v>
      </c>
      <c r="J179" s="18" t="n">
        <f aca="false">J178+(I179-I178)</f>
        <v>877775.81</v>
      </c>
      <c r="K179" s="67" t="n">
        <f aca="false">H179/E179</f>
        <v>0.0108959071388033</v>
      </c>
      <c r="L179" s="67"/>
      <c r="M179" s="64"/>
      <c r="N179" s="16" t="str">
        <f aca="false">IF(M179="","",SUMIF('Daily Fills'!L158:L20144,'Growth Plan &amp; Statistics'!M179,'Daily Fills'!O158:O20144))</f>
        <v/>
      </c>
      <c r="O179" s="15" t="str">
        <f aca="false">IF(N179="","",SUMIF('Daily Fills'!L158:L20144,'Growth Plan &amp; Statistics'!M179,'Daily Fills'!P158:P20144))</f>
        <v/>
      </c>
      <c r="P179" s="15" t="str">
        <f aca="false">IF(O179="","",SUMIF('Daily Fills'!L158:L20156,'Growth Plan &amp; Statistics'!M179,'Daily Fills'!E158:E20156)/1000000)</f>
        <v/>
      </c>
      <c r="Q179" s="16"/>
      <c r="R179" s="16" t="str">
        <f aca="false">IF(N179="","",F179)</f>
        <v/>
      </c>
      <c r="S179" s="10"/>
    </row>
    <row collapsed="false" customFormat="false" customHeight="false" hidden="false" ht="13.3" outlineLevel="0" r="180">
      <c r="A180" s="16" t="n">
        <v>161</v>
      </c>
      <c r="B180" s="16" t="n">
        <f aca="false">ROUNDUP(A180/5,0)</f>
        <v>33</v>
      </c>
      <c r="C180" s="16" t="n">
        <f aca="false">ROUNDUP(A180/20.83333333,0)</f>
        <v>8</v>
      </c>
      <c r="D180" s="65" t="inlineStr">
        <f aca="false">IF(M180="",IF(C180=C179,D179,EDATE(D179,1)),M180)</f>
        <is>
          <t/>
        </is>
      </c>
      <c r="E180" s="16" t="n">
        <f aca="false">I179</f>
        <v>927775.81</v>
      </c>
      <c r="F180" s="15" t="n">
        <f aca="false">ROUND(MIN($B$14,IF(SizeCalc="margin",E180*$E$13*$E$12/100000,E180*$I$13/$I$12/10)),2)</f>
        <v>100</v>
      </c>
      <c r="G180" s="15" t="n">
        <f aca="false">$B$12*$B$13</f>
        <v>10</v>
      </c>
      <c r="H180" s="15" t="n">
        <f aca="false">IF(Q180="",G180*F180*10,Q180)</f>
        <v>10000</v>
      </c>
      <c r="I180" s="18" t="n">
        <f aca="false">E180+H180</f>
        <v>937775.81</v>
      </c>
      <c r="J180" s="18" t="n">
        <f aca="false">J179+(I180-I179)</f>
        <v>887775.81</v>
      </c>
      <c r="K180" s="67" t="n">
        <f aca="false">H180/E180</f>
        <v>0.010778465974447</v>
      </c>
      <c r="L180" s="67"/>
      <c r="M180" s="64"/>
      <c r="N180" s="16" t="str">
        <f aca="false">IF(M180="","",SUMIF('Daily Fills'!L159:L20145,'Growth Plan &amp; Statistics'!M180,'Daily Fills'!O159:O20145))</f>
        <v/>
      </c>
      <c r="O180" s="15" t="str">
        <f aca="false">IF(N180="","",SUMIF('Daily Fills'!L159:L20145,'Growth Plan &amp; Statistics'!M180,'Daily Fills'!P159:P20145))</f>
        <v/>
      </c>
      <c r="P180" s="15" t="str">
        <f aca="false">IF(O180="","",SUMIF('Daily Fills'!L159:L20157,'Growth Plan &amp; Statistics'!M180,'Daily Fills'!E159:E20157)/1000000)</f>
        <v/>
      </c>
      <c r="Q180" s="16"/>
      <c r="R180" s="16" t="str">
        <f aca="false">IF(N180="","",F180)</f>
        <v/>
      </c>
      <c r="S180" s="10"/>
    </row>
    <row collapsed="false" customFormat="false" customHeight="false" hidden="false" ht="13.3" outlineLevel="0" r="181">
      <c r="A181" s="16" t="n">
        <v>162</v>
      </c>
      <c r="B181" s="16" t="n">
        <f aca="false">ROUNDUP(A181/5,0)</f>
        <v>33</v>
      </c>
      <c r="C181" s="16" t="n">
        <f aca="false">ROUNDUP(A181/20.83333333,0)</f>
        <v>8</v>
      </c>
      <c r="D181" s="65" t="inlineStr">
        <f aca="false">IF(M181="",IF(C181=C180,D180,EDATE(D180,1)),M181)</f>
        <is>
          <t/>
        </is>
      </c>
      <c r="E181" s="16" t="n">
        <f aca="false">I180</f>
        <v>937775.81</v>
      </c>
      <c r="F181" s="15" t="n">
        <f aca="false">ROUND(MIN($B$14,IF(SizeCalc="margin",E181*$E$13*$E$12/100000,E181*$I$13/$I$12/10)),2)</f>
        <v>100</v>
      </c>
      <c r="G181" s="15" t="n">
        <f aca="false">$B$12*$B$13</f>
        <v>10</v>
      </c>
      <c r="H181" s="15" t="n">
        <f aca="false">IF(Q181="",G181*F181*10,Q181)</f>
        <v>10000</v>
      </c>
      <c r="I181" s="18" t="n">
        <f aca="false">E181+H181</f>
        <v>947775.81</v>
      </c>
      <c r="J181" s="18" t="n">
        <f aca="false">J180+(I181-I180)</f>
        <v>897775.81</v>
      </c>
      <c r="K181" s="67" t="n">
        <f aca="false">H181/E181</f>
        <v>0.0106635294847283</v>
      </c>
      <c r="L181" s="67"/>
      <c r="M181" s="64"/>
      <c r="N181" s="16" t="str">
        <f aca="false">IF(M181="","",SUMIF('Daily Fills'!L160:L20146,'Growth Plan &amp; Statistics'!M181,'Daily Fills'!O160:O20146))</f>
        <v/>
      </c>
      <c r="O181" s="15" t="str">
        <f aca="false">IF(N181="","",SUMIF('Daily Fills'!L160:L20146,'Growth Plan &amp; Statistics'!M181,'Daily Fills'!P160:P20146))</f>
        <v/>
      </c>
      <c r="P181" s="15" t="str">
        <f aca="false">IF(O181="","",SUMIF('Daily Fills'!L160:L20158,'Growth Plan &amp; Statistics'!M181,'Daily Fills'!E160:E20158)/1000000)</f>
        <v/>
      </c>
      <c r="Q181" s="16"/>
      <c r="R181" s="16" t="str">
        <f aca="false">IF(N181="","",F181)</f>
        <v/>
      </c>
      <c r="S181" s="10"/>
    </row>
    <row collapsed="false" customFormat="false" customHeight="false" hidden="false" ht="13.3" outlineLevel="0" r="182">
      <c r="A182" s="16" t="n">
        <v>163</v>
      </c>
      <c r="B182" s="16" t="n">
        <f aca="false">ROUNDUP(A182/5,0)</f>
        <v>33</v>
      </c>
      <c r="C182" s="16" t="n">
        <f aca="false">ROUNDUP(A182/20.83333333,0)</f>
        <v>8</v>
      </c>
      <c r="D182" s="65" t="inlineStr">
        <f aca="false">IF(M182="",IF(C182=C181,D181,EDATE(D181,1)),M182)</f>
        <is>
          <t/>
        </is>
      </c>
      <c r="E182" s="16" t="n">
        <f aca="false">I181</f>
        <v>947775.81</v>
      </c>
      <c r="F182" s="15" t="n">
        <f aca="false">ROUND(MIN($B$14,IF(SizeCalc="margin",E182*$E$13*$E$12/100000,E182*$I$13/$I$12/10)),2)</f>
        <v>100</v>
      </c>
      <c r="G182" s="15" t="n">
        <f aca="false">$B$12*$B$13</f>
        <v>10</v>
      </c>
      <c r="H182" s="15" t="n">
        <f aca="false">IF(Q182="",G182*F182*10,Q182)</f>
        <v>10000</v>
      </c>
      <c r="I182" s="18" t="n">
        <f aca="false">E182+H182</f>
        <v>957775.81</v>
      </c>
      <c r="J182" s="18" t="n">
        <f aca="false">J181+(I182-I181)</f>
        <v>907775.81</v>
      </c>
      <c r="K182" s="67" t="n">
        <f aca="false">H182/E182</f>
        <v>0.0105510183890429</v>
      </c>
      <c r="L182" s="67"/>
      <c r="M182" s="64"/>
      <c r="N182" s="16" t="str">
        <f aca="false">IF(M182="","",SUMIF('Daily Fills'!L161:L20147,'Growth Plan &amp; Statistics'!M182,'Daily Fills'!O161:O20147))</f>
        <v/>
      </c>
      <c r="O182" s="15" t="str">
        <f aca="false">IF(N182="","",SUMIF('Daily Fills'!L161:L20147,'Growth Plan &amp; Statistics'!M182,'Daily Fills'!P161:P20147))</f>
        <v/>
      </c>
      <c r="P182" s="15" t="str">
        <f aca="false">IF(O182="","",SUMIF('Daily Fills'!L161:L20159,'Growth Plan &amp; Statistics'!M182,'Daily Fills'!E161:E20159)/1000000)</f>
        <v/>
      </c>
      <c r="Q182" s="16"/>
      <c r="R182" s="16" t="str">
        <f aca="false">IF(N182="","",F182)</f>
        <v/>
      </c>
      <c r="S182" s="10"/>
    </row>
    <row collapsed="false" customFormat="false" customHeight="false" hidden="false" ht="13.3" outlineLevel="0" r="183">
      <c r="A183" s="16" t="n">
        <v>164</v>
      </c>
      <c r="B183" s="16" t="n">
        <f aca="false">ROUNDUP(A183/5,0)</f>
        <v>33</v>
      </c>
      <c r="C183" s="16" t="n">
        <f aca="false">ROUNDUP(A183/20.83333333,0)</f>
        <v>8</v>
      </c>
      <c r="D183" s="65" t="inlineStr">
        <f aca="false">IF(M183="",IF(C183=C182,D182,EDATE(D182,1)),M183)</f>
        <is>
          <t/>
        </is>
      </c>
      <c r="E183" s="16" t="n">
        <f aca="false">I182</f>
        <v>957775.81</v>
      </c>
      <c r="F183" s="15" t="n">
        <f aca="false">ROUND(MIN($B$14,IF(SizeCalc="margin",E183*$E$13*$E$12/100000,E183*$I$13/$I$12/10)),2)</f>
        <v>100</v>
      </c>
      <c r="G183" s="15" t="n">
        <f aca="false">$B$12*$B$13</f>
        <v>10</v>
      </c>
      <c r="H183" s="15" t="n">
        <f aca="false">IF(Q183="",G183*F183*10,Q183)</f>
        <v>10000</v>
      </c>
      <c r="I183" s="18" t="n">
        <f aca="false">E183+H183</f>
        <v>967775.81</v>
      </c>
      <c r="J183" s="18" t="n">
        <f aca="false">J182+(I183-I182)</f>
        <v>917775.81</v>
      </c>
      <c r="K183" s="67" t="n">
        <f aca="false">H183/E183</f>
        <v>0.0104408567178158</v>
      </c>
      <c r="L183" s="67"/>
      <c r="M183" s="64"/>
      <c r="N183" s="16" t="str">
        <f aca="false">IF(M183="","",SUMIF('Daily Fills'!L162:L20148,'Growth Plan &amp; Statistics'!M183,'Daily Fills'!O162:O20148))</f>
        <v/>
      </c>
      <c r="O183" s="15" t="str">
        <f aca="false">IF(N183="","",SUMIF('Daily Fills'!L162:L20148,'Growth Plan &amp; Statistics'!M183,'Daily Fills'!P162:P20148))</f>
        <v/>
      </c>
      <c r="P183" s="15" t="str">
        <f aca="false">IF(O183="","",SUMIF('Daily Fills'!L162:L20160,'Growth Plan &amp; Statistics'!M183,'Daily Fills'!E162:E20160)/1000000)</f>
        <v/>
      </c>
      <c r="Q183" s="16"/>
      <c r="R183" s="16" t="str">
        <f aca="false">IF(N183="","",F183)</f>
        <v/>
      </c>
      <c r="S183" s="10"/>
    </row>
    <row collapsed="false" customFormat="false" customHeight="false" hidden="false" ht="13.3" outlineLevel="0" r="184">
      <c r="A184" s="16" t="n">
        <v>165</v>
      </c>
      <c r="B184" s="16" t="n">
        <f aca="false">ROUNDUP(A184/5,0)</f>
        <v>33</v>
      </c>
      <c r="C184" s="16" t="n">
        <f aca="false">ROUNDUP(A184/20.83333333,0)</f>
        <v>8</v>
      </c>
      <c r="D184" s="65" t="inlineStr">
        <f aca="false">IF(M184="",IF(C184=C183,D183,EDATE(D183,1)),M184)</f>
        <is>
          <t/>
        </is>
      </c>
      <c r="E184" s="16" t="n">
        <f aca="false">I183</f>
        <v>967775.81</v>
      </c>
      <c r="F184" s="15" t="n">
        <f aca="false">ROUND(MIN($B$14,IF(SizeCalc="margin",E184*$E$13*$E$12/100000,E184*$I$13/$I$12/10)),2)</f>
        <v>100</v>
      </c>
      <c r="G184" s="15" t="n">
        <f aca="false">$B$12*$B$13</f>
        <v>10</v>
      </c>
      <c r="H184" s="15" t="n">
        <f aca="false">IF(Q184="",G184*F184*10,Q184)</f>
        <v>10000</v>
      </c>
      <c r="I184" s="18" t="n">
        <f aca="false">E184+H184</f>
        <v>977775.81</v>
      </c>
      <c r="J184" s="18" t="n">
        <f aca="false">J183+(I184-I183)</f>
        <v>927775.81</v>
      </c>
      <c r="K184" s="67" t="n">
        <f aca="false">H184/E184</f>
        <v>0.0103329716414383</v>
      </c>
      <c r="L184" s="67"/>
      <c r="M184" s="64"/>
      <c r="N184" s="16" t="str">
        <f aca="false">IF(M184="","",SUMIF('Daily Fills'!L163:L20149,'Growth Plan &amp; Statistics'!M184,'Daily Fills'!O163:O20149))</f>
        <v/>
      </c>
      <c r="O184" s="15" t="str">
        <f aca="false">IF(N184="","",SUMIF('Daily Fills'!L163:L20149,'Growth Plan &amp; Statistics'!M184,'Daily Fills'!P163:P20149))</f>
        <v/>
      </c>
      <c r="P184" s="15" t="str">
        <f aca="false">IF(O184="","",SUMIF('Daily Fills'!L163:L20161,'Growth Plan &amp; Statistics'!M184,'Daily Fills'!E163:E20161)/1000000)</f>
        <v/>
      </c>
      <c r="Q184" s="16"/>
      <c r="R184" s="16" t="str">
        <f aca="false">IF(N184="","",F184)</f>
        <v/>
      </c>
      <c r="S184" s="10"/>
    </row>
    <row collapsed="false" customFormat="false" customHeight="false" hidden="false" ht="13.3" outlineLevel="0" r="185">
      <c r="A185" s="16" t="n">
        <v>166</v>
      </c>
      <c r="B185" s="16" t="n">
        <f aca="false">ROUNDUP(A185/5,0)</f>
        <v>34</v>
      </c>
      <c r="C185" s="16" t="n">
        <f aca="false">ROUNDUP(A185/20.83333333,0)</f>
        <v>8</v>
      </c>
      <c r="D185" s="65" t="inlineStr">
        <f aca="false">IF(M185="",IF(C185=C184,D184,EDATE(D184,1)),M185)</f>
        <is>
          <t/>
        </is>
      </c>
      <c r="E185" s="16" t="n">
        <f aca="false">I184</f>
        <v>977775.81</v>
      </c>
      <c r="F185" s="15" t="n">
        <f aca="false">ROUND(MIN($B$14,IF(SizeCalc="margin",E185*$E$13*$E$12/100000,E185*$I$13/$I$12/10)),2)</f>
        <v>100</v>
      </c>
      <c r="G185" s="15" t="n">
        <f aca="false">$B$12*$B$13</f>
        <v>10</v>
      </c>
      <c r="H185" s="15" t="n">
        <f aca="false">IF(Q185="",G185*F185*10,Q185)</f>
        <v>10000</v>
      </c>
      <c r="I185" s="18" t="n">
        <f aca="false">E185+H185</f>
        <v>987775.81</v>
      </c>
      <c r="J185" s="18" t="n">
        <f aca="false">J184+(I185-I184)</f>
        <v>937775.81</v>
      </c>
      <c r="K185" s="67" t="n">
        <f aca="false">H185/E185</f>
        <v>0.0102272933097005</v>
      </c>
      <c r="L185" s="67"/>
      <c r="M185" s="64"/>
      <c r="N185" s="16" t="str">
        <f aca="false">IF(M185="","",SUMIF('Daily Fills'!L164:L20150,'Growth Plan &amp; Statistics'!M185,'Daily Fills'!O164:O20150))</f>
        <v/>
      </c>
      <c r="O185" s="15" t="str">
        <f aca="false">IF(N185="","",SUMIF('Daily Fills'!L164:L20150,'Growth Plan &amp; Statistics'!M185,'Daily Fills'!P164:P20150))</f>
        <v/>
      </c>
      <c r="P185" s="15" t="str">
        <f aca="false">IF(O185="","",SUMIF('Daily Fills'!L164:L20162,'Growth Plan &amp; Statistics'!M185,'Daily Fills'!E164:E20162)/1000000)</f>
        <v/>
      </c>
      <c r="Q185" s="16"/>
      <c r="R185" s="16" t="str">
        <f aca="false">IF(N185="","",F185)</f>
        <v/>
      </c>
      <c r="S185" s="10"/>
    </row>
    <row collapsed="false" customFormat="false" customHeight="false" hidden="false" ht="13.3" outlineLevel="0" r="186">
      <c r="A186" s="16" t="n">
        <v>167</v>
      </c>
      <c r="B186" s="16" t="n">
        <f aca="false">ROUNDUP(A186/5,0)</f>
        <v>34</v>
      </c>
      <c r="C186" s="16" t="n">
        <f aca="false">ROUNDUP(A186/20.83333333,0)</f>
        <v>9</v>
      </c>
      <c r="D186" s="65" t="n">
        <f aca="false">IF(M186="",IF(C186=C185,D185,EDATE(D185,1)),M186)</f>
        <v>42055</v>
      </c>
      <c r="E186" s="16" t="n">
        <f aca="false">I185</f>
        <v>987775.81</v>
      </c>
      <c r="F186" s="15" t="n">
        <f aca="false">ROUND(MIN($B$14,IF(SizeCalc="margin",E186*$E$13*$E$12/100000,E186*$I$13/$I$12/10)),2)</f>
        <v>100</v>
      </c>
      <c r="G186" s="15" t="n">
        <f aca="false">$B$12*$B$13</f>
        <v>10</v>
      </c>
      <c r="H186" s="15" t="n">
        <f aca="false">IF(Q186="",G186*F186*10,Q186)</f>
        <v>10000</v>
      </c>
      <c r="I186" s="18" t="n">
        <f aca="false">E186+H186</f>
        <v>997775.81</v>
      </c>
      <c r="J186" s="18" t="n">
        <f aca="false">J185+(I186-I185)</f>
        <v>947775.81</v>
      </c>
      <c r="K186" s="67" t="n">
        <f aca="false">H186/E186</f>
        <v>0.0101237547009782</v>
      </c>
      <c r="L186" s="67"/>
      <c r="M186" s="64"/>
      <c r="N186" s="16" t="str">
        <f aca="false">IF(M186="","",SUMIF('Daily Fills'!L165:L20151,'Growth Plan &amp; Statistics'!M186,'Daily Fills'!O165:O20151))</f>
        <v/>
      </c>
      <c r="O186" s="15" t="str">
        <f aca="false">IF(N186="","",SUMIF('Daily Fills'!L165:L20151,'Growth Plan &amp; Statistics'!M186,'Daily Fills'!P165:P20151))</f>
        <v/>
      </c>
      <c r="P186" s="15" t="str">
        <f aca="false">IF(O186="","",SUMIF('Daily Fills'!L165:L20163,'Growth Plan &amp; Statistics'!M186,'Daily Fills'!E165:E20163)/1000000)</f>
        <v/>
      </c>
      <c r="Q186" s="16"/>
      <c r="R186" s="16" t="str">
        <f aca="false">IF(N186="","",F186)</f>
        <v/>
      </c>
      <c r="S186" s="10"/>
    </row>
    <row collapsed="false" customFormat="false" customHeight="false" hidden="false" ht="13.3" outlineLevel="0" r="187">
      <c r="A187" s="16" t="n">
        <v>168</v>
      </c>
      <c r="B187" s="16" t="n">
        <f aca="false">ROUNDUP(A187/5,0)</f>
        <v>34</v>
      </c>
      <c r="C187" s="16" t="n">
        <f aca="false">ROUNDUP(A187/20.83333333,0)</f>
        <v>9</v>
      </c>
      <c r="D187" s="65" t="inlineStr">
        <f aca="false">IF(M187="",IF(C187=C186,D186,EDATE(D186,1)),M187)</f>
        <is>
          <t/>
        </is>
      </c>
      <c r="E187" s="16" t="n">
        <f aca="false">I186</f>
        <v>997775.81</v>
      </c>
      <c r="F187" s="15" t="n">
        <f aca="false">ROUND(MIN($B$14,IF(SizeCalc="margin",E187*$E$13*$E$12/100000,E187*$I$13/$I$12/10)),2)</f>
        <v>100</v>
      </c>
      <c r="G187" s="15" t="n">
        <f aca="false">$B$12*$B$13</f>
        <v>10</v>
      </c>
      <c r="H187" s="15" t="n">
        <f aca="false">IF(Q187="",G187*F187*10,Q187)</f>
        <v>10000</v>
      </c>
      <c r="I187" s="18" t="n">
        <f aca="false">E187+H187</f>
        <v>1007775.81</v>
      </c>
      <c r="J187" s="18" t="n">
        <f aca="false">J186+(I187-I186)</f>
        <v>957775.81</v>
      </c>
      <c r="K187" s="67" t="n">
        <f aca="false">H187/E187</f>
        <v>0.010022291480488</v>
      </c>
      <c r="L187" s="67"/>
      <c r="M187" s="64"/>
      <c r="N187" s="16" t="str">
        <f aca="false">IF(M187="","",SUMIF('Daily Fills'!L166:L20152,'Growth Plan &amp; Statistics'!M187,'Daily Fills'!O166:O20152))</f>
        <v/>
      </c>
      <c r="O187" s="15" t="str">
        <f aca="false">IF(N187="","",SUMIF('Daily Fills'!L166:L20152,'Growth Plan &amp; Statistics'!M187,'Daily Fills'!P166:P20152))</f>
        <v/>
      </c>
      <c r="P187" s="15" t="str">
        <f aca="false">IF(O187="","",SUMIF('Daily Fills'!L166:L20164,'Growth Plan &amp; Statistics'!M187,'Daily Fills'!E166:E20164)/1000000)</f>
        <v/>
      </c>
      <c r="Q187" s="16"/>
      <c r="R187" s="16" t="str">
        <f aca="false">IF(N187="","",F187)</f>
        <v/>
      </c>
      <c r="S187" s="10"/>
    </row>
    <row collapsed="false" customFormat="false" customHeight="false" hidden="false" ht="13.3" outlineLevel="0" r="188">
      <c r="A188" s="16" t="n">
        <v>169</v>
      </c>
      <c r="B188" s="16" t="n">
        <f aca="false">ROUNDUP(A188/5,0)</f>
        <v>34</v>
      </c>
      <c r="C188" s="16" t="n">
        <f aca="false">ROUNDUP(A188/20.83333333,0)</f>
        <v>9</v>
      </c>
      <c r="D188" s="65" t="inlineStr">
        <f aca="false">IF(M188="",IF(C188=C187,D187,EDATE(D187,1)),M188)</f>
        <is>
          <t/>
        </is>
      </c>
      <c r="E188" s="16" t="n">
        <f aca="false">I187</f>
        <v>1007775.81</v>
      </c>
      <c r="F188" s="15" t="n">
        <f aca="false">ROUND(MIN($B$14,IF(SizeCalc="margin",E188*$E$13*$E$12/100000,E188*$I$13/$I$12/10)),2)</f>
        <v>100</v>
      </c>
      <c r="G188" s="15" t="n">
        <f aca="false">$B$12*$B$13</f>
        <v>10</v>
      </c>
      <c r="H188" s="15" t="n">
        <f aca="false">IF(Q188="",G188*F188*10,Q188)</f>
        <v>10000</v>
      </c>
      <c r="I188" s="18" t="n">
        <f aca="false">E188+H188</f>
        <v>1017775.81</v>
      </c>
      <c r="J188" s="18" t="n">
        <f aca="false">J187+(I188-I187)</f>
        <v>967775.81</v>
      </c>
      <c r="K188" s="67" t="n">
        <f aca="false">H188/E188</f>
        <v>0.0099228418669823</v>
      </c>
      <c r="L188" s="67"/>
      <c r="M188" s="64"/>
      <c r="N188" s="16" t="str">
        <f aca="false">IF(M188="","",SUMIF('Daily Fills'!L167:L20153,'Growth Plan &amp; Statistics'!M188,'Daily Fills'!O167:O20153))</f>
        <v/>
      </c>
      <c r="O188" s="15" t="str">
        <f aca="false">IF(N188="","",SUMIF('Daily Fills'!L167:L20153,'Growth Plan &amp; Statistics'!M188,'Daily Fills'!P167:P20153))</f>
        <v/>
      </c>
      <c r="P188" s="15" t="str">
        <f aca="false">IF(O188="","",SUMIF('Daily Fills'!L167:L20165,'Growth Plan &amp; Statistics'!M188,'Daily Fills'!E167:E20165)/1000000)</f>
        <v/>
      </c>
      <c r="Q188" s="16"/>
      <c r="R188" s="16" t="str">
        <f aca="false">IF(N188="","",F188)</f>
        <v/>
      </c>
      <c r="S188" s="10"/>
    </row>
    <row collapsed="false" customFormat="false" customHeight="false" hidden="false" ht="13.3" outlineLevel="0" r="189">
      <c r="A189" s="16" t="n">
        <v>170</v>
      </c>
      <c r="B189" s="16" t="n">
        <f aca="false">ROUNDUP(A189/5,0)</f>
        <v>34</v>
      </c>
      <c r="C189" s="16" t="n">
        <f aca="false">ROUNDUP(A189/20.83333333,0)</f>
        <v>9</v>
      </c>
      <c r="D189" s="65" t="inlineStr">
        <f aca="false">IF(M189="",IF(C189=C188,D188,EDATE(D188,1)),M189)</f>
        <is>
          <t/>
        </is>
      </c>
      <c r="E189" s="16" t="n">
        <f aca="false">I188</f>
        <v>1017775.81</v>
      </c>
      <c r="F189" s="15" t="n">
        <f aca="false">ROUND(MIN($B$14,IF(SizeCalc="margin",E189*$E$13*$E$12/100000,E189*$I$13/$I$12/10)),2)</f>
        <v>100</v>
      </c>
      <c r="G189" s="15" t="n">
        <f aca="false">$B$12*$B$13</f>
        <v>10</v>
      </c>
      <c r="H189" s="15" t="n">
        <f aca="false">IF(Q189="",G189*F189*10,Q189)</f>
        <v>10000</v>
      </c>
      <c r="I189" s="18" t="n">
        <f aca="false">E189+H189</f>
        <v>1027775.81</v>
      </c>
      <c r="J189" s="18" t="n">
        <f aca="false">J188+(I189-I188)</f>
        <v>977775.81</v>
      </c>
      <c r="K189" s="67" t="n">
        <f aca="false">H189/E189</f>
        <v>0.00982534650730204</v>
      </c>
      <c r="L189" s="67"/>
      <c r="M189" s="64"/>
      <c r="N189" s="16" t="str">
        <f aca="false">IF(M189="","",SUMIF('Daily Fills'!L168:L20154,'Growth Plan &amp; Statistics'!M189,'Daily Fills'!O168:O20154))</f>
        <v/>
      </c>
      <c r="O189" s="15" t="str">
        <f aca="false">IF(N189="","",SUMIF('Daily Fills'!L168:L20154,'Growth Plan &amp; Statistics'!M189,'Daily Fills'!P168:P20154))</f>
        <v/>
      </c>
      <c r="P189" s="15" t="str">
        <f aca="false">IF(O189="","",SUMIF('Daily Fills'!L168:L20166,'Growth Plan &amp; Statistics'!M189,'Daily Fills'!E168:E20166)/1000000)</f>
        <v/>
      </c>
      <c r="Q189" s="16"/>
      <c r="R189" s="16" t="str">
        <f aca="false">IF(N189="","",F189)</f>
        <v/>
      </c>
      <c r="S189" s="10"/>
    </row>
    <row collapsed="false" customFormat="false" customHeight="false" hidden="false" ht="13.3" outlineLevel="0" r="190">
      <c r="A190" s="16" t="n">
        <v>171</v>
      </c>
      <c r="B190" s="16" t="n">
        <f aca="false">ROUNDUP(A190/5,0)</f>
        <v>35</v>
      </c>
      <c r="C190" s="16" t="n">
        <f aca="false">ROUNDUP(A190/20.83333333,0)</f>
        <v>9</v>
      </c>
      <c r="D190" s="65" t="inlineStr">
        <f aca="false">IF(M190="",IF(C190=C189,D189,EDATE(D189,1)),M190)</f>
        <is>
          <t/>
        </is>
      </c>
      <c r="E190" s="16" t="n">
        <f aca="false">I189</f>
        <v>1027775.81</v>
      </c>
      <c r="F190" s="15" t="n">
        <f aca="false">ROUND(MIN($B$14,IF(SizeCalc="margin",E190*$E$13*$E$12/100000,E190*$I$13/$I$12/10)),2)</f>
        <v>100</v>
      </c>
      <c r="G190" s="15" t="n">
        <f aca="false">$B$12*$B$13</f>
        <v>10</v>
      </c>
      <c r="H190" s="15" t="n">
        <f aca="false">IF(Q190="",G190*F190*10,Q190)</f>
        <v>10000</v>
      </c>
      <c r="I190" s="18" t="n">
        <f aca="false">E190+H190</f>
        <v>1037775.81</v>
      </c>
      <c r="J190" s="18" t="n">
        <f aca="false">J189+(I190-I189)</f>
        <v>987775.81</v>
      </c>
      <c r="K190" s="67" t="n">
        <f aca="false">H190/E190</f>
        <v>0.00972974835825334</v>
      </c>
      <c r="L190" s="67"/>
      <c r="M190" s="64"/>
      <c r="N190" s="16" t="str">
        <f aca="false">IF(M190="","",SUMIF('Daily Fills'!L169:L20155,'Growth Plan &amp; Statistics'!M190,'Daily Fills'!O169:O20155))</f>
        <v/>
      </c>
      <c r="O190" s="15" t="str">
        <f aca="false">IF(N190="","",SUMIF('Daily Fills'!L169:L20155,'Growth Plan &amp; Statistics'!M190,'Daily Fills'!P169:P20155))</f>
        <v/>
      </c>
      <c r="P190" s="15" t="str">
        <f aca="false">IF(O190="","",SUMIF('Daily Fills'!L169:L20167,'Growth Plan &amp; Statistics'!M190,'Daily Fills'!E169:E20167)/1000000)</f>
        <v/>
      </c>
      <c r="Q190" s="16"/>
      <c r="R190" s="16" t="str">
        <f aca="false">IF(N190="","",F190)</f>
        <v/>
      </c>
      <c r="S190" s="10"/>
    </row>
    <row collapsed="false" customFormat="false" customHeight="false" hidden="false" ht="13.3" outlineLevel="0" r="191">
      <c r="A191" s="16" t="n">
        <v>172</v>
      </c>
      <c r="B191" s="16" t="n">
        <f aca="false">ROUNDUP(A191/5,0)</f>
        <v>35</v>
      </c>
      <c r="C191" s="16" t="n">
        <f aca="false">ROUNDUP(A191/20.83333333,0)</f>
        <v>9</v>
      </c>
      <c r="D191" s="65" t="inlineStr">
        <f aca="false">IF(M191="",IF(C191=C190,D190,EDATE(D190,1)),M191)</f>
        <is>
          <t/>
        </is>
      </c>
      <c r="E191" s="16" t="n">
        <f aca="false">I190</f>
        <v>1037775.81</v>
      </c>
      <c r="F191" s="15" t="n">
        <f aca="false">ROUND(MIN($B$14,IF(SizeCalc="margin",E191*$E$13*$E$12/100000,E191*$I$13/$I$12/10)),2)</f>
        <v>100</v>
      </c>
      <c r="G191" s="15" t="n">
        <f aca="false">$B$12*$B$13</f>
        <v>10</v>
      </c>
      <c r="H191" s="15" t="n">
        <f aca="false">IF(Q191="",G191*F191*10,Q191)</f>
        <v>10000</v>
      </c>
      <c r="I191" s="18" t="n">
        <f aca="false">E191+H191</f>
        <v>1047775.81</v>
      </c>
      <c r="J191" s="18" t="n">
        <f aca="false">J190+(I191-I190)</f>
        <v>997775.81</v>
      </c>
      <c r="K191" s="67" t="n">
        <f aca="false">H191/E191</f>
        <v>0.00963599257531354</v>
      </c>
      <c r="L191" s="67"/>
      <c r="M191" s="64"/>
      <c r="N191" s="16" t="str">
        <f aca="false">IF(M191="","",SUMIF('Daily Fills'!L170:L20156,'Growth Plan &amp; Statistics'!M191,'Daily Fills'!O170:O20156))</f>
        <v/>
      </c>
      <c r="O191" s="15" t="str">
        <f aca="false">IF(N191="","",SUMIF('Daily Fills'!L170:L20156,'Growth Plan &amp; Statistics'!M191,'Daily Fills'!P170:P20156))</f>
        <v/>
      </c>
      <c r="P191" s="15" t="str">
        <f aca="false">IF(O191="","",SUMIF('Daily Fills'!L170:L20168,'Growth Plan &amp; Statistics'!M191,'Daily Fills'!E170:E20168)/1000000)</f>
        <v/>
      </c>
      <c r="Q191" s="16"/>
      <c r="R191" s="16" t="str">
        <f aca="false">IF(N191="","",F191)</f>
        <v/>
      </c>
      <c r="S191" s="10"/>
    </row>
    <row collapsed="false" customFormat="false" customHeight="false" hidden="false" ht="13.3" outlineLevel="0" r="192">
      <c r="A192" s="16" t="n">
        <v>173</v>
      </c>
      <c r="B192" s="16" t="n">
        <f aca="false">ROUNDUP(A192/5,0)</f>
        <v>35</v>
      </c>
      <c r="C192" s="16" t="n">
        <f aca="false">ROUNDUP(A192/20.83333333,0)</f>
        <v>9</v>
      </c>
      <c r="D192" s="65" t="inlineStr">
        <f aca="false">IF(M192="",IF(C192=C191,D191,EDATE(D191,1)),M192)</f>
        <is>
          <t/>
        </is>
      </c>
      <c r="E192" s="16" t="n">
        <f aca="false">I191</f>
        <v>1047775.81</v>
      </c>
      <c r="F192" s="15" t="n">
        <f aca="false">ROUND(MIN($B$14,IF(SizeCalc="margin",E192*$E$13*$E$12/100000,E192*$I$13/$I$12/10)),2)</f>
        <v>100</v>
      </c>
      <c r="G192" s="15" t="n">
        <f aca="false">$B$12*$B$13</f>
        <v>10</v>
      </c>
      <c r="H192" s="15" t="n">
        <f aca="false">IF(Q192="",G192*F192*10,Q192)</f>
        <v>10000</v>
      </c>
      <c r="I192" s="18" t="n">
        <f aca="false">E192+H192</f>
        <v>1057775.81</v>
      </c>
      <c r="J192" s="18" t="n">
        <f aca="false">J191+(I192-I191)</f>
        <v>1007775.81</v>
      </c>
      <c r="K192" s="67" t="n">
        <f aca="false">H192/E192</f>
        <v>0.00954402640771025</v>
      </c>
      <c r="L192" s="67"/>
      <c r="M192" s="64"/>
      <c r="N192" s="16" t="str">
        <f aca="false">IF(M192="","",SUMIF('Daily Fills'!L171:L20157,'Growth Plan &amp; Statistics'!M192,'Daily Fills'!O171:O20157))</f>
        <v/>
      </c>
      <c r="O192" s="15" t="str">
        <f aca="false">IF(N192="","",SUMIF('Daily Fills'!L171:L20157,'Growth Plan &amp; Statistics'!M192,'Daily Fills'!P171:P20157))</f>
        <v/>
      </c>
      <c r="P192" s="15" t="str">
        <f aca="false">IF(O192="","",SUMIF('Daily Fills'!L171:L20169,'Growth Plan &amp; Statistics'!M192,'Daily Fills'!E171:E20169)/1000000)</f>
        <v/>
      </c>
      <c r="Q192" s="16"/>
      <c r="R192" s="16" t="str">
        <f aca="false">IF(N192="","",F192)</f>
        <v/>
      </c>
      <c r="S192" s="10"/>
    </row>
    <row collapsed="false" customFormat="false" customHeight="false" hidden="false" ht="13.3" outlineLevel="0" r="193">
      <c r="A193" s="16" t="n">
        <v>174</v>
      </c>
      <c r="B193" s="16" t="n">
        <f aca="false">ROUNDUP(A193/5,0)</f>
        <v>35</v>
      </c>
      <c r="C193" s="16" t="n">
        <f aca="false">ROUNDUP(A193/20.83333333,0)</f>
        <v>9</v>
      </c>
      <c r="D193" s="65" t="inlineStr">
        <f aca="false">IF(M193="",IF(C193=C192,D192,EDATE(D192,1)),M193)</f>
        <is>
          <t/>
        </is>
      </c>
      <c r="E193" s="16" t="n">
        <f aca="false">I192</f>
        <v>1057775.81</v>
      </c>
      <c r="F193" s="15" t="n">
        <f aca="false">ROUND(MIN($B$14,IF(SizeCalc="margin",E193*$E$13*$E$12/100000,E193*$I$13/$I$12/10)),2)</f>
        <v>100</v>
      </c>
      <c r="G193" s="15" t="n">
        <f aca="false">$B$12*$B$13</f>
        <v>10</v>
      </c>
      <c r="H193" s="15" t="n">
        <f aca="false">IF(Q193="",G193*F193*10,Q193)</f>
        <v>10000</v>
      </c>
      <c r="I193" s="18" t="n">
        <f aca="false">E193+H193</f>
        <v>1067775.81</v>
      </c>
      <c r="J193" s="18" t="n">
        <f aca="false">J192+(I193-I192)</f>
        <v>1017775.81</v>
      </c>
      <c r="K193" s="67" t="n">
        <f aca="false">H193/E193</f>
        <v>0.0094537990994519</v>
      </c>
      <c r="L193" s="67"/>
      <c r="M193" s="64"/>
      <c r="N193" s="16" t="str">
        <f aca="false">IF(M193="","",SUMIF('Daily Fills'!L172:L20158,'Growth Plan &amp; Statistics'!M193,'Daily Fills'!O172:O20158))</f>
        <v/>
      </c>
      <c r="O193" s="15" t="str">
        <f aca="false">IF(N193="","",SUMIF('Daily Fills'!L172:L20158,'Growth Plan &amp; Statistics'!M193,'Daily Fills'!P172:P20158))</f>
        <v/>
      </c>
      <c r="P193" s="15" t="str">
        <f aca="false">IF(O193="","",SUMIF('Daily Fills'!L172:L20170,'Growth Plan &amp; Statistics'!M193,'Daily Fills'!E172:E20170)/1000000)</f>
        <v/>
      </c>
      <c r="Q193" s="16"/>
      <c r="R193" s="16" t="str">
        <f aca="false">IF(N193="","",F193)</f>
        <v/>
      </c>
      <c r="S193" s="10"/>
    </row>
    <row collapsed="false" customFormat="false" customHeight="false" hidden="false" ht="13.3" outlineLevel="0" r="194">
      <c r="A194" s="16" t="n">
        <v>175</v>
      </c>
      <c r="B194" s="16" t="n">
        <f aca="false">ROUNDUP(A194/5,0)</f>
        <v>35</v>
      </c>
      <c r="C194" s="16" t="n">
        <f aca="false">ROUNDUP(A194/20.83333333,0)</f>
        <v>9</v>
      </c>
      <c r="D194" s="65" t="inlineStr">
        <f aca="false">IF(M194="",IF(C194=C193,D193,EDATE(D193,1)),M194)</f>
        <is>
          <t/>
        </is>
      </c>
      <c r="E194" s="16" t="n">
        <f aca="false">I193</f>
        <v>1067775.81</v>
      </c>
      <c r="F194" s="15" t="n">
        <f aca="false">ROUND(MIN($B$14,IF(SizeCalc="margin",E194*$E$13*$E$12/100000,E194*$I$13/$I$12/10)),2)</f>
        <v>100</v>
      </c>
      <c r="G194" s="15" t="n">
        <f aca="false">$B$12*$B$13</f>
        <v>10</v>
      </c>
      <c r="H194" s="15" t="n">
        <f aca="false">IF(Q194="",G194*F194*10,Q194)</f>
        <v>10000</v>
      </c>
      <c r="I194" s="18" t="n">
        <f aca="false">E194+H194</f>
        <v>1077775.81</v>
      </c>
      <c r="J194" s="18" t="n">
        <f aca="false">J193+(I194-I193)</f>
        <v>1027775.81</v>
      </c>
      <c r="K194" s="67" t="n">
        <f aca="false">H194/E194</f>
        <v>0.0093652617959195</v>
      </c>
      <c r="L194" s="67"/>
      <c r="M194" s="64"/>
      <c r="N194" s="16" t="str">
        <f aca="false">IF(M194="","",SUMIF('Daily Fills'!L173:L20159,'Growth Plan &amp; Statistics'!M194,'Daily Fills'!O173:O20159))</f>
        <v/>
      </c>
      <c r="O194" s="15" t="str">
        <f aca="false">IF(N194="","",SUMIF('Daily Fills'!L173:L20159,'Growth Plan &amp; Statistics'!M194,'Daily Fills'!P173:P20159))</f>
        <v/>
      </c>
      <c r="P194" s="15" t="str">
        <f aca="false">IF(O194="","",SUMIF('Daily Fills'!L173:L20171,'Growth Plan &amp; Statistics'!M194,'Daily Fills'!E173:E20171)/1000000)</f>
        <v/>
      </c>
      <c r="Q194" s="16"/>
      <c r="R194" s="16" t="str">
        <f aca="false">IF(N194="","",F194)</f>
        <v/>
      </c>
      <c r="S194" s="10"/>
    </row>
    <row collapsed="false" customFormat="false" customHeight="false" hidden="false" ht="13.3" outlineLevel="0" r="195">
      <c r="A195" s="16" t="n">
        <v>176</v>
      </c>
      <c r="B195" s="16" t="n">
        <f aca="false">ROUNDUP(A195/5,0)</f>
        <v>36</v>
      </c>
      <c r="C195" s="16" t="n">
        <f aca="false">ROUNDUP(A195/20.83333333,0)</f>
        <v>9</v>
      </c>
      <c r="D195" s="65" t="inlineStr">
        <f aca="false">IF(M195="",IF(C195=C194,D194,EDATE(D194,1)),M195)</f>
        <is>
          <t/>
        </is>
      </c>
      <c r="E195" s="16" t="n">
        <f aca="false">I194</f>
        <v>1077775.81</v>
      </c>
      <c r="F195" s="15" t="n">
        <f aca="false">ROUND(MIN($B$14,IF(SizeCalc="margin",E195*$E$13*$E$12/100000,E195*$I$13/$I$12/10)),2)</f>
        <v>100</v>
      </c>
      <c r="G195" s="15" t="n">
        <f aca="false">$B$12*$B$13</f>
        <v>10</v>
      </c>
      <c r="H195" s="15" t="n">
        <f aca="false">IF(Q195="",G195*F195*10,Q195)</f>
        <v>10000</v>
      </c>
      <c r="I195" s="18" t="n">
        <f aca="false">E195+H195</f>
        <v>1087775.81</v>
      </c>
      <c r="J195" s="18" t="n">
        <f aca="false">J194+(I195-I194)</f>
        <v>1037775.81</v>
      </c>
      <c r="K195" s="67" t="n">
        <f aca="false">H195/E195</f>
        <v>0.00927836745565852</v>
      </c>
      <c r="L195" s="67"/>
      <c r="M195" s="64"/>
      <c r="N195" s="16" t="str">
        <f aca="false">IF(M195="","",SUMIF('Daily Fills'!L174:L20160,'Growth Plan &amp; Statistics'!M195,'Daily Fills'!O174:O20160))</f>
        <v/>
      </c>
      <c r="O195" s="15" t="str">
        <f aca="false">IF(N195="","",SUMIF('Daily Fills'!L174:L20160,'Growth Plan &amp; Statistics'!M195,'Daily Fills'!P174:P20160))</f>
        <v/>
      </c>
      <c r="P195" s="15" t="str">
        <f aca="false">IF(O195="","",SUMIF('Daily Fills'!L174:L20172,'Growth Plan &amp; Statistics'!M195,'Daily Fills'!E174:E20172)/1000000)</f>
        <v/>
      </c>
      <c r="Q195" s="16"/>
      <c r="R195" s="16" t="str">
        <f aca="false">IF(N195="","",F195)</f>
        <v/>
      </c>
      <c r="S195" s="10"/>
    </row>
    <row collapsed="false" customFormat="false" customHeight="false" hidden="false" ht="13.3" outlineLevel="0" r="196">
      <c r="A196" s="16" t="n">
        <v>177</v>
      </c>
      <c r="B196" s="16" t="n">
        <f aca="false">ROUNDUP(A196/5,0)</f>
        <v>36</v>
      </c>
      <c r="C196" s="16" t="n">
        <f aca="false">ROUNDUP(A196/20.83333333,0)</f>
        <v>9</v>
      </c>
      <c r="D196" s="65" t="inlineStr">
        <f aca="false">IF(M196="",IF(C196=C195,D195,EDATE(D195,1)),M196)</f>
        <is>
          <t/>
        </is>
      </c>
      <c r="E196" s="16" t="n">
        <f aca="false">I195</f>
        <v>1087775.81</v>
      </c>
      <c r="F196" s="15" t="n">
        <f aca="false">ROUND(MIN($B$14,IF(SizeCalc="margin",E196*$E$13*$E$12/100000,E196*$I$13/$I$12/10)),2)</f>
        <v>100</v>
      </c>
      <c r="G196" s="15" t="n">
        <f aca="false">$B$12*$B$13</f>
        <v>10</v>
      </c>
      <c r="H196" s="15" t="n">
        <f aca="false">IF(Q196="",G196*F196*10,Q196)</f>
        <v>10000</v>
      </c>
      <c r="I196" s="18" t="n">
        <f aca="false">E196+H196</f>
        <v>1097775.81</v>
      </c>
      <c r="J196" s="18" t="n">
        <f aca="false">J195+(I196-I195)</f>
        <v>1047775.81</v>
      </c>
      <c r="K196" s="67" t="n">
        <f aca="false">H196/E196</f>
        <v>0.00919307076703609</v>
      </c>
      <c r="L196" s="67"/>
      <c r="M196" s="64"/>
      <c r="N196" s="16" t="str">
        <f aca="false">IF(M196="","",SUMIF('Daily Fills'!L175:L20161,'Growth Plan &amp; Statistics'!M196,'Daily Fills'!O175:O20161))</f>
        <v/>
      </c>
      <c r="O196" s="15" t="str">
        <f aca="false">IF(N196="","",SUMIF('Daily Fills'!L175:L20161,'Growth Plan &amp; Statistics'!M196,'Daily Fills'!P175:P20161))</f>
        <v/>
      </c>
      <c r="P196" s="15" t="str">
        <f aca="false">IF(O196="","",SUMIF('Daily Fills'!L175:L20173,'Growth Plan &amp; Statistics'!M196,'Daily Fills'!E175:E20173)/1000000)</f>
        <v/>
      </c>
      <c r="Q196" s="16"/>
      <c r="R196" s="16" t="str">
        <f aca="false">IF(N196="","",F196)</f>
        <v/>
      </c>
      <c r="S196" s="10"/>
    </row>
    <row collapsed="false" customFormat="false" customHeight="false" hidden="false" ht="13.3" outlineLevel="0" r="197">
      <c r="A197" s="16" t="n">
        <v>178</v>
      </c>
      <c r="B197" s="16" t="n">
        <f aca="false">ROUNDUP(A197/5,0)</f>
        <v>36</v>
      </c>
      <c r="C197" s="16" t="n">
        <f aca="false">ROUNDUP(A197/20.83333333,0)</f>
        <v>9</v>
      </c>
      <c r="D197" s="65" t="inlineStr">
        <f aca="false">IF(M197="",IF(C197=C196,D196,EDATE(D196,1)),M197)</f>
        <is>
          <t/>
        </is>
      </c>
      <c r="E197" s="16" t="n">
        <f aca="false">I196</f>
        <v>1097775.81</v>
      </c>
      <c r="F197" s="15" t="n">
        <f aca="false">ROUND(MIN($B$14,IF(SizeCalc="margin",E197*$E$13*$E$12/100000,E197*$I$13/$I$12/10)),2)</f>
        <v>100</v>
      </c>
      <c r="G197" s="15" t="n">
        <f aca="false">$B$12*$B$13</f>
        <v>10</v>
      </c>
      <c r="H197" s="15" t="n">
        <f aca="false">IF(Q197="",G197*F197*10,Q197)</f>
        <v>10000</v>
      </c>
      <c r="I197" s="18" t="n">
        <f aca="false">E197+H197</f>
        <v>1107775.81</v>
      </c>
      <c r="J197" s="18" t="n">
        <f aca="false">J196+(I197-I196)</f>
        <v>1057775.81</v>
      </c>
      <c r="K197" s="67" t="n">
        <f aca="false">H197/E197</f>
        <v>0.00910932806945345</v>
      </c>
      <c r="L197" s="67"/>
      <c r="M197" s="64"/>
      <c r="N197" s="16" t="str">
        <f aca="false">IF(M197="","",SUMIF('Daily Fills'!L176:L20162,'Growth Plan &amp; Statistics'!M197,'Daily Fills'!O176:O20162))</f>
        <v/>
      </c>
      <c r="O197" s="15" t="str">
        <f aca="false">IF(N197="","",SUMIF('Daily Fills'!L176:L20162,'Growth Plan &amp; Statistics'!M197,'Daily Fills'!P176:P20162))</f>
        <v/>
      </c>
      <c r="P197" s="15" t="str">
        <f aca="false">IF(O197="","",SUMIF('Daily Fills'!L176:L20174,'Growth Plan &amp; Statistics'!M197,'Daily Fills'!E176:E20174)/1000000)</f>
        <v/>
      </c>
      <c r="Q197" s="16"/>
      <c r="R197" s="16" t="str">
        <f aca="false">IF(N197="","",F197)</f>
        <v/>
      </c>
      <c r="S197" s="10"/>
    </row>
    <row collapsed="false" customFormat="false" customHeight="false" hidden="false" ht="13.3" outlineLevel="0" r="198">
      <c r="A198" s="16" t="n">
        <v>179</v>
      </c>
      <c r="B198" s="16" t="n">
        <f aca="false">ROUNDUP(A198/5,0)</f>
        <v>36</v>
      </c>
      <c r="C198" s="16" t="n">
        <f aca="false">ROUNDUP(A198/20.83333333,0)</f>
        <v>9</v>
      </c>
      <c r="D198" s="65" t="inlineStr">
        <f aca="false">IF(M198="",IF(C198=C197,D197,EDATE(D197,1)),M198)</f>
        <is>
          <t/>
        </is>
      </c>
      <c r="E198" s="16" t="n">
        <f aca="false">I197</f>
        <v>1107775.81</v>
      </c>
      <c r="F198" s="15" t="n">
        <f aca="false">ROUND(MIN($B$14,IF(SizeCalc="margin",E198*$E$13*$E$12/100000,E198*$I$13/$I$12/10)),2)</f>
        <v>100</v>
      </c>
      <c r="G198" s="15" t="n">
        <f aca="false">$B$12*$B$13</f>
        <v>10</v>
      </c>
      <c r="H198" s="15" t="n">
        <f aca="false">IF(Q198="",G198*F198*10,Q198)</f>
        <v>10000</v>
      </c>
      <c r="I198" s="18" t="n">
        <f aca="false">E198+H198</f>
        <v>1117775.81</v>
      </c>
      <c r="J198" s="18" t="n">
        <f aca="false">J197+(I198-I197)</f>
        <v>1067775.81</v>
      </c>
      <c r="K198" s="67" t="n">
        <f aca="false">H198/E198</f>
        <v>0.00902709727882576</v>
      </c>
      <c r="L198" s="67"/>
      <c r="M198" s="64"/>
      <c r="N198" s="16" t="str">
        <f aca="false">IF(M198="","",SUMIF('Daily Fills'!L177:L20163,'Growth Plan &amp; Statistics'!M198,'Daily Fills'!O177:O20163))</f>
        <v/>
      </c>
      <c r="O198" s="15" t="str">
        <f aca="false">IF(N198="","",SUMIF('Daily Fills'!L177:L20163,'Growth Plan &amp; Statistics'!M198,'Daily Fills'!P177:P20163))</f>
        <v/>
      </c>
      <c r="P198" s="15" t="str">
        <f aca="false">IF(O198="","",SUMIF('Daily Fills'!L177:L20175,'Growth Plan &amp; Statistics'!M198,'Daily Fills'!E177:E20175)/1000000)</f>
        <v/>
      </c>
      <c r="Q198" s="16"/>
      <c r="R198" s="16" t="str">
        <f aca="false">IF(N198="","",F198)</f>
        <v/>
      </c>
      <c r="S198" s="10"/>
    </row>
    <row collapsed="false" customFormat="false" customHeight="false" hidden="false" ht="13.3" outlineLevel="0" r="199">
      <c r="A199" s="16" t="n">
        <v>180</v>
      </c>
      <c r="B199" s="16" t="n">
        <f aca="false">ROUNDUP(A199/5,0)</f>
        <v>36</v>
      </c>
      <c r="C199" s="16" t="n">
        <f aca="false">ROUNDUP(A199/20.83333333,0)</f>
        <v>9</v>
      </c>
      <c r="D199" s="65" t="inlineStr">
        <f aca="false">IF(M199="",IF(C199=C198,D198,EDATE(D198,1)),M199)</f>
        <is>
          <t/>
        </is>
      </c>
      <c r="E199" s="16" t="n">
        <f aca="false">I198</f>
        <v>1117775.81</v>
      </c>
      <c r="F199" s="15" t="n">
        <f aca="false">ROUND(MIN($B$14,IF(SizeCalc="margin",E199*$E$13*$E$12/100000,E199*$I$13/$I$12/10)),2)</f>
        <v>100</v>
      </c>
      <c r="G199" s="15" t="n">
        <f aca="false">$B$12*$B$13</f>
        <v>10</v>
      </c>
      <c r="H199" s="15" t="n">
        <f aca="false">IF(Q199="",G199*F199*10,Q199)</f>
        <v>10000</v>
      </c>
      <c r="I199" s="18" t="n">
        <f aca="false">E199+H199</f>
        <v>1127775.81</v>
      </c>
      <c r="J199" s="18" t="n">
        <f aca="false">J198+(I199-I198)</f>
        <v>1077775.81</v>
      </c>
      <c r="K199" s="67" t="n">
        <f aca="false">H199/E199</f>
        <v>0.0089463378170619</v>
      </c>
      <c r="L199" s="67"/>
      <c r="M199" s="64"/>
      <c r="N199" s="16" t="str">
        <f aca="false">IF(M199="","",SUMIF('Daily Fills'!L178:L20164,'Growth Plan &amp; Statistics'!M199,'Daily Fills'!O178:O20164))</f>
        <v/>
      </c>
      <c r="O199" s="15" t="str">
        <f aca="false">IF(N199="","",SUMIF('Daily Fills'!L178:L20164,'Growth Plan &amp; Statistics'!M199,'Daily Fills'!P178:P20164))</f>
        <v/>
      </c>
      <c r="P199" s="15" t="str">
        <f aca="false">IF(O199="","",SUMIF('Daily Fills'!L178:L20176,'Growth Plan &amp; Statistics'!M199,'Daily Fills'!E178:E20176)/1000000)</f>
        <v/>
      </c>
      <c r="Q199" s="16"/>
      <c r="R199" s="16" t="str">
        <f aca="false">IF(N199="","",F199)</f>
        <v/>
      </c>
      <c r="S199" s="10"/>
    </row>
    <row collapsed="false" customFormat="false" customHeight="false" hidden="false" ht="13.3" outlineLevel="0" r="200">
      <c r="A200" s="16" t="n">
        <v>181</v>
      </c>
      <c r="B200" s="16" t="n">
        <f aca="false">ROUNDUP(A200/5,0)</f>
        <v>37</v>
      </c>
      <c r="C200" s="16" t="n">
        <f aca="false">ROUNDUP(A200/20.83333333,0)</f>
        <v>9</v>
      </c>
      <c r="D200" s="65" t="inlineStr">
        <f aca="false">IF(M200="",IF(C200=C199,D199,EDATE(D199,1)),M200)</f>
        <is>
          <t/>
        </is>
      </c>
      <c r="E200" s="16" t="n">
        <f aca="false">I199</f>
        <v>1127775.81</v>
      </c>
      <c r="F200" s="15" t="n">
        <f aca="false">ROUND(MIN($B$14,IF(SizeCalc="margin",E200*$E$13*$E$12/100000,E200*$I$13/$I$12/10)),2)</f>
        <v>100</v>
      </c>
      <c r="G200" s="15" t="n">
        <f aca="false">$B$12*$B$13</f>
        <v>10</v>
      </c>
      <c r="H200" s="15" t="n">
        <f aca="false">IF(Q200="",G200*F200*10,Q200)</f>
        <v>10000</v>
      </c>
      <c r="I200" s="18" t="n">
        <f aca="false">E200+H200</f>
        <v>1137775.81</v>
      </c>
      <c r="J200" s="18" t="n">
        <f aca="false">J199+(I200-I199)</f>
        <v>1087775.81</v>
      </c>
      <c r="K200" s="67" t="n">
        <f aca="false">H200/E200</f>
        <v>0.00886701054529623</v>
      </c>
      <c r="L200" s="67"/>
      <c r="M200" s="64"/>
      <c r="N200" s="16" t="str">
        <f aca="false">IF(M200="","",SUMIF('Daily Fills'!L179:L20165,'Growth Plan &amp; Statistics'!M200,'Daily Fills'!O179:O20165))</f>
        <v/>
      </c>
      <c r="O200" s="15" t="str">
        <f aca="false">IF(N200="","",SUMIF('Daily Fills'!L179:L20165,'Growth Plan &amp; Statistics'!M200,'Daily Fills'!P179:P20165))</f>
        <v/>
      </c>
      <c r="P200" s="15" t="str">
        <f aca="false">IF(O200="","",SUMIF('Daily Fills'!L179:L20177,'Growth Plan &amp; Statistics'!M200,'Daily Fills'!E179:E20177)/1000000)</f>
        <v/>
      </c>
      <c r="Q200" s="16"/>
      <c r="R200" s="16" t="str">
        <f aca="false">IF(N200="","",F200)</f>
        <v/>
      </c>
      <c r="S200" s="10"/>
    </row>
    <row collapsed="false" customFormat="false" customHeight="false" hidden="false" ht="13.3" outlineLevel="0" r="201">
      <c r="A201" s="16" t="n">
        <v>182</v>
      </c>
      <c r="B201" s="16" t="n">
        <f aca="false">ROUNDUP(A201/5,0)</f>
        <v>37</v>
      </c>
      <c r="C201" s="16" t="n">
        <f aca="false">ROUNDUP(A201/20.83333333,0)</f>
        <v>9</v>
      </c>
      <c r="D201" s="65" t="inlineStr">
        <f aca="false">IF(M201="",IF(C201=C200,D200,EDATE(D200,1)),M201)</f>
        <is>
          <t/>
        </is>
      </c>
      <c r="E201" s="16" t="n">
        <f aca="false">I200</f>
        <v>1137775.81</v>
      </c>
      <c r="F201" s="15" t="n">
        <f aca="false">ROUND(MIN($B$14,IF(SizeCalc="margin",E201*$E$13*$E$12/100000,E201*$I$13/$I$12/10)),2)</f>
        <v>100</v>
      </c>
      <c r="G201" s="15" t="n">
        <f aca="false">$B$12*$B$13</f>
        <v>10</v>
      </c>
      <c r="H201" s="15" t="n">
        <f aca="false">IF(Q201="",G201*F201*10,Q201)</f>
        <v>10000</v>
      </c>
      <c r="I201" s="18" t="n">
        <f aca="false">E201+H201</f>
        <v>1147775.81</v>
      </c>
      <c r="J201" s="18" t="n">
        <f aca="false">J200+(I201-I200)</f>
        <v>1097775.81</v>
      </c>
      <c r="K201" s="67" t="n">
        <f aca="false">H201/E201</f>
        <v>0.00878907770064122</v>
      </c>
      <c r="L201" s="67"/>
      <c r="M201" s="64"/>
      <c r="N201" s="16" t="str">
        <f aca="false">IF(M201="","",SUMIF('Daily Fills'!L180:L20166,'Growth Plan &amp; Statistics'!M201,'Daily Fills'!O180:O20166))</f>
        <v/>
      </c>
      <c r="O201" s="15" t="str">
        <f aca="false">IF(N201="","",SUMIF('Daily Fills'!L180:L20166,'Growth Plan &amp; Statistics'!M201,'Daily Fills'!P180:P20166))</f>
        <v/>
      </c>
      <c r="P201" s="15" t="str">
        <f aca="false">IF(O201="","",SUMIF('Daily Fills'!L180:L20178,'Growth Plan &amp; Statistics'!M201,'Daily Fills'!E180:E20178)/1000000)</f>
        <v/>
      </c>
      <c r="Q201" s="16"/>
      <c r="R201" s="16" t="str">
        <f aca="false">IF(N201="","",F201)</f>
        <v/>
      </c>
      <c r="S201" s="10"/>
    </row>
    <row collapsed="false" customFormat="false" customHeight="false" hidden="false" ht="13.3" outlineLevel="0" r="202">
      <c r="A202" s="16" t="n">
        <v>183</v>
      </c>
      <c r="B202" s="16" t="n">
        <f aca="false">ROUNDUP(A202/5,0)</f>
        <v>37</v>
      </c>
      <c r="C202" s="16" t="n">
        <f aca="false">ROUNDUP(A202/20.83333333,0)</f>
        <v>9</v>
      </c>
      <c r="D202" s="65" t="inlineStr">
        <f aca="false">IF(M202="",IF(C202=C201,D201,EDATE(D201,1)),M202)</f>
        <is>
          <t/>
        </is>
      </c>
      <c r="E202" s="16" t="n">
        <f aca="false">I201</f>
        <v>1147775.81</v>
      </c>
      <c r="F202" s="15" t="n">
        <f aca="false">ROUND(MIN($B$14,IF(SizeCalc="margin",E202*$E$13*$E$12/100000,E202*$I$13/$I$12/10)),2)</f>
        <v>100</v>
      </c>
      <c r="G202" s="15" t="n">
        <f aca="false">$B$12*$B$13</f>
        <v>10</v>
      </c>
      <c r="H202" s="15" t="n">
        <f aca="false">IF(Q202="",G202*F202*10,Q202)</f>
        <v>10000</v>
      </c>
      <c r="I202" s="18" t="n">
        <f aca="false">E202+H202</f>
        <v>1157775.81</v>
      </c>
      <c r="J202" s="18" t="n">
        <f aca="false">J201+(I202-I201)</f>
        <v>1107775.81</v>
      </c>
      <c r="K202" s="67" t="n">
        <f aca="false">H202/E202</f>
        <v>0.00871250283624639</v>
      </c>
      <c r="L202" s="67"/>
      <c r="M202" s="64"/>
      <c r="N202" s="16" t="str">
        <f aca="false">IF(M202="","",SUMIF('Daily Fills'!L181:L20167,'Growth Plan &amp; Statistics'!M202,'Daily Fills'!O181:O20167))</f>
        <v/>
      </c>
      <c r="O202" s="15" t="str">
        <f aca="false">IF(N202="","",SUMIF('Daily Fills'!L181:L20167,'Growth Plan &amp; Statistics'!M202,'Daily Fills'!P181:P20167))</f>
        <v/>
      </c>
      <c r="P202" s="15" t="str">
        <f aca="false">IF(O202="","",SUMIF('Daily Fills'!L181:L20179,'Growth Plan &amp; Statistics'!M202,'Daily Fills'!E181:E20179)/1000000)</f>
        <v/>
      </c>
      <c r="Q202" s="16"/>
      <c r="R202" s="16" t="str">
        <f aca="false">IF(N202="","",F202)</f>
        <v/>
      </c>
      <c r="S202" s="10"/>
    </row>
    <row collapsed="false" customFormat="false" customHeight="false" hidden="false" ht="13.3" outlineLevel="0" r="203">
      <c r="A203" s="16" t="n">
        <v>184</v>
      </c>
      <c r="B203" s="16" t="n">
        <f aca="false">ROUNDUP(A203/5,0)</f>
        <v>37</v>
      </c>
      <c r="C203" s="16" t="n">
        <f aca="false">ROUNDUP(A203/20.83333333,0)</f>
        <v>9</v>
      </c>
      <c r="D203" s="65" t="inlineStr">
        <f aca="false">IF(M203="",IF(C203=C202,D202,EDATE(D202,1)),M203)</f>
        <is>
          <t/>
        </is>
      </c>
      <c r="E203" s="16" t="n">
        <f aca="false">I202</f>
        <v>1157775.81</v>
      </c>
      <c r="F203" s="15" t="n">
        <f aca="false">ROUND(MIN($B$14,IF(SizeCalc="margin",E203*$E$13*$E$12/100000,E203*$I$13/$I$12/10)),2)</f>
        <v>100</v>
      </c>
      <c r="G203" s="15" t="n">
        <f aca="false">$B$12*$B$13</f>
        <v>10</v>
      </c>
      <c r="H203" s="15" t="n">
        <f aca="false">IF(Q203="",G203*F203*10,Q203)</f>
        <v>10000</v>
      </c>
      <c r="I203" s="18" t="n">
        <f aca="false">E203+H203</f>
        <v>1167775.81</v>
      </c>
      <c r="J203" s="18" t="n">
        <f aca="false">J202+(I203-I202)</f>
        <v>1117775.81</v>
      </c>
      <c r="K203" s="67" t="n">
        <f aca="false">H203/E203</f>
        <v>0.00863725076446363</v>
      </c>
      <c r="L203" s="67"/>
      <c r="M203" s="64"/>
      <c r="N203" s="16" t="str">
        <f aca="false">IF(M203="","",SUMIF('Daily Fills'!L182:L20168,'Growth Plan &amp; Statistics'!M203,'Daily Fills'!O182:O20168))</f>
        <v/>
      </c>
      <c r="O203" s="15" t="str">
        <f aca="false">IF(N203="","",SUMIF('Daily Fills'!L182:L20168,'Growth Plan &amp; Statistics'!M203,'Daily Fills'!P182:P20168))</f>
        <v/>
      </c>
      <c r="P203" s="15" t="str">
        <f aca="false">IF(O203="","",SUMIF('Daily Fills'!L182:L20180,'Growth Plan &amp; Statistics'!M203,'Daily Fills'!E182:E20180)/1000000)</f>
        <v/>
      </c>
      <c r="Q203" s="16"/>
      <c r="R203" s="16" t="str">
        <f aca="false">IF(N203="","",F203)</f>
        <v/>
      </c>
      <c r="S203" s="10"/>
    </row>
    <row collapsed="false" customFormat="false" customHeight="false" hidden="false" ht="13.3" outlineLevel="0" r="204">
      <c r="A204" s="16" t="n">
        <v>185</v>
      </c>
      <c r="B204" s="16" t="n">
        <f aca="false">ROUNDUP(A204/5,0)</f>
        <v>37</v>
      </c>
      <c r="C204" s="16" t="n">
        <f aca="false">ROUNDUP(A204/20.83333333,0)</f>
        <v>9</v>
      </c>
      <c r="D204" s="65" t="inlineStr">
        <f aca="false">IF(M204="",IF(C204=C203,D203,EDATE(D203,1)),M204)</f>
        <is>
          <t/>
        </is>
      </c>
      <c r="E204" s="16" t="n">
        <f aca="false">I203</f>
        <v>1167775.81</v>
      </c>
      <c r="F204" s="15" t="n">
        <f aca="false">ROUND(MIN($B$14,IF(SizeCalc="margin",E204*$E$13*$E$12/100000,E204*$I$13/$I$12/10)),2)</f>
        <v>100</v>
      </c>
      <c r="G204" s="15" t="n">
        <f aca="false">$B$12*$B$13</f>
        <v>10</v>
      </c>
      <c r="H204" s="15" t="n">
        <f aca="false">IF(Q204="",G204*F204*10,Q204)</f>
        <v>10000</v>
      </c>
      <c r="I204" s="18" t="n">
        <f aca="false">E204+H204</f>
        <v>1177775.81</v>
      </c>
      <c r="J204" s="18" t="n">
        <f aca="false">J203+(I204-I203)</f>
        <v>1127775.81</v>
      </c>
      <c r="K204" s="67" t="n">
        <f aca="false">H204/E204</f>
        <v>0.00856328750293261</v>
      </c>
      <c r="L204" s="67"/>
      <c r="M204" s="64"/>
      <c r="N204" s="16" t="str">
        <f aca="false">IF(M204="","",SUMIF('Daily Fills'!L183:L20169,'Growth Plan &amp; Statistics'!M204,'Daily Fills'!O183:O20169))</f>
        <v/>
      </c>
      <c r="O204" s="15" t="str">
        <f aca="false">IF(N204="","",SUMIF('Daily Fills'!L183:L20169,'Growth Plan &amp; Statistics'!M204,'Daily Fills'!P183:P20169))</f>
        <v/>
      </c>
      <c r="P204" s="15" t="str">
        <f aca="false">IF(O204="","",SUMIF('Daily Fills'!L183:L20181,'Growth Plan &amp; Statistics'!M204,'Daily Fills'!E183:E20181)/1000000)</f>
        <v/>
      </c>
      <c r="Q204" s="16"/>
      <c r="R204" s="16" t="str">
        <f aca="false">IF(N204="","",F204)</f>
        <v/>
      </c>
      <c r="S204" s="10"/>
    </row>
    <row collapsed="false" customFormat="false" customHeight="false" hidden="false" ht="13.3" outlineLevel="0" r="205">
      <c r="A205" s="16" t="n">
        <v>186</v>
      </c>
      <c r="B205" s="16" t="n">
        <f aca="false">ROUNDUP(A205/5,0)</f>
        <v>38</v>
      </c>
      <c r="C205" s="16" t="n">
        <f aca="false">ROUNDUP(A205/20.83333333,0)</f>
        <v>9</v>
      </c>
      <c r="D205" s="65" t="inlineStr">
        <f aca="false">IF(M205="",IF(C205=C204,D204,EDATE(D204,1)),M205)</f>
        <is>
          <t/>
        </is>
      </c>
      <c r="E205" s="16" t="n">
        <f aca="false">I204</f>
        <v>1177775.81</v>
      </c>
      <c r="F205" s="15" t="n">
        <f aca="false">ROUND(MIN($B$14,IF(SizeCalc="margin",E205*$E$13*$E$12/100000,E205*$I$13/$I$12/10)),2)</f>
        <v>100</v>
      </c>
      <c r="G205" s="15" t="n">
        <f aca="false">$B$12*$B$13</f>
        <v>10</v>
      </c>
      <c r="H205" s="15" t="n">
        <f aca="false">IF(Q205="",G205*F205*10,Q205)</f>
        <v>10000</v>
      </c>
      <c r="I205" s="18" t="n">
        <f aca="false">E205+H205</f>
        <v>1187775.81</v>
      </c>
      <c r="J205" s="18" t="n">
        <f aca="false">J204+(I205-I204)</f>
        <v>1137775.81</v>
      </c>
      <c r="K205" s="67" t="n">
        <f aca="false">H205/E205</f>
        <v>0.00849058022341281</v>
      </c>
      <c r="L205" s="67"/>
      <c r="M205" s="64"/>
      <c r="N205" s="16" t="str">
        <f aca="false">IF(M205="","",SUMIF('Daily Fills'!L184:L20170,'Growth Plan &amp; Statistics'!M205,'Daily Fills'!O184:O20170))</f>
        <v/>
      </c>
      <c r="O205" s="15" t="str">
        <f aca="false">IF(N205="","",SUMIF('Daily Fills'!L184:L20170,'Growth Plan &amp; Statistics'!M205,'Daily Fills'!P184:P20170))</f>
        <v/>
      </c>
      <c r="P205" s="15" t="str">
        <f aca="false">IF(O205="","",SUMIF('Daily Fills'!L184:L20182,'Growth Plan &amp; Statistics'!M205,'Daily Fills'!E184:E20182)/1000000)</f>
        <v/>
      </c>
      <c r="Q205" s="16"/>
      <c r="R205" s="16" t="str">
        <f aca="false">IF(N205="","",F205)</f>
        <v/>
      </c>
      <c r="S205" s="10"/>
    </row>
    <row collapsed="false" customFormat="false" customHeight="false" hidden="false" ht="13.3" outlineLevel="0" r="206">
      <c r="A206" s="16" t="n">
        <v>187</v>
      </c>
      <c r="B206" s="16" t="n">
        <f aca="false">ROUNDUP(A206/5,0)</f>
        <v>38</v>
      </c>
      <c r="C206" s="16" t="n">
        <f aca="false">ROUNDUP(A206/20.83333333,0)</f>
        <v>9</v>
      </c>
      <c r="D206" s="65" t="inlineStr">
        <f aca="false">IF(M206="",IF(C206=C205,D205,EDATE(D205,1)),M206)</f>
        <is>
          <t/>
        </is>
      </c>
      <c r="E206" s="16" t="n">
        <f aca="false">I205</f>
        <v>1187775.81</v>
      </c>
      <c r="F206" s="15" t="n">
        <f aca="false">ROUND(MIN($B$14,IF(SizeCalc="margin",E206*$E$13*$E$12/100000,E206*$I$13/$I$12/10)),2)</f>
        <v>100</v>
      </c>
      <c r="G206" s="15" t="n">
        <f aca="false">$B$12*$B$13</f>
        <v>10</v>
      </c>
      <c r="H206" s="15" t="n">
        <f aca="false">IF(Q206="",G206*F206*10,Q206)</f>
        <v>10000</v>
      </c>
      <c r="I206" s="18" t="n">
        <f aca="false">E206+H206</f>
        <v>1197775.81</v>
      </c>
      <c r="J206" s="18" t="n">
        <f aca="false">J205+(I206-I205)</f>
        <v>1147775.81</v>
      </c>
      <c r="K206" s="67" t="n">
        <f aca="false">H206/E206</f>
        <v>0.00841909720320032</v>
      </c>
      <c r="L206" s="67"/>
      <c r="M206" s="64"/>
      <c r="N206" s="16" t="str">
        <f aca="false">IF(M206="","",SUMIF('Daily Fills'!L185:L20171,'Growth Plan &amp; Statistics'!M206,'Daily Fills'!O185:O20171))</f>
        <v/>
      </c>
      <c r="O206" s="15" t="str">
        <f aca="false">IF(N206="","",SUMIF('Daily Fills'!L185:L20171,'Growth Plan &amp; Statistics'!M206,'Daily Fills'!P185:P20171))</f>
        <v/>
      </c>
      <c r="P206" s="15" t="str">
        <f aca="false">IF(O206="","",SUMIF('Daily Fills'!L185:L20183,'Growth Plan &amp; Statistics'!M206,'Daily Fills'!E185:E20183)/1000000)</f>
        <v/>
      </c>
      <c r="Q206" s="16"/>
      <c r="R206" s="16" t="str">
        <f aca="false">IF(N206="","",F206)</f>
        <v/>
      </c>
      <c r="S206" s="10"/>
    </row>
    <row collapsed="false" customFormat="false" customHeight="false" hidden="false" ht="13.3" outlineLevel="0" r="207">
      <c r="A207" s="16" t="n">
        <v>188</v>
      </c>
      <c r="B207" s="16" t="n">
        <f aca="false">ROUNDUP(A207/5,0)</f>
        <v>38</v>
      </c>
      <c r="C207" s="16" t="n">
        <f aca="false">ROUNDUP(A207/20.83333333,0)</f>
        <v>10</v>
      </c>
      <c r="D207" s="65" t="n">
        <f aca="false">IF(M207="",IF(C207=C206,D206,EDATE(D206,1)),M207)</f>
        <v>42083</v>
      </c>
      <c r="E207" s="16" t="n">
        <f aca="false">I206</f>
        <v>1197775.81</v>
      </c>
      <c r="F207" s="15" t="n">
        <f aca="false">ROUND(MIN($B$14,IF(SizeCalc="margin",E207*$E$13*$E$12/100000,E207*$I$13/$I$12/10)),2)</f>
        <v>100</v>
      </c>
      <c r="G207" s="15" t="n">
        <f aca="false">$B$12*$B$13</f>
        <v>10</v>
      </c>
      <c r="H207" s="15" t="n">
        <f aca="false">IF(Q207="",G207*F207*10,Q207)</f>
        <v>10000</v>
      </c>
      <c r="I207" s="18" t="n">
        <f aca="false">E207+H207</f>
        <v>1207775.81</v>
      </c>
      <c r="J207" s="18" t="n">
        <f aca="false">J206+(I207-I206)</f>
        <v>1157775.81</v>
      </c>
      <c r="K207" s="67" t="n">
        <f aca="false">H207/E207</f>
        <v>0.00834880777897827</v>
      </c>
      <c r="L207" s="67"/>
      <c r="M207" s="64"/>
      <c r="N207" s="16" t="str">
        <f aca="false">IF(M207="","",SUMIF('Daily Fills'!L186:L20172,'Growth Plan &amp; Statistics'!M207,'Daily Fills'!O186:O20172))</f>
        <v/>
      </c>
      <c r="O207" s="15" t="str">
        <f aca="false">IF(N207="","",SUMIF('Daily Fills'!L186:L20172,'Growth Plan &amp; Statistics'!M207,'Daily Fills'!P186:P20172))</f>
        <v/>
      </c>
      <c r="P207" s="15" t="str">
        <f aca="false">IF(O207="","",SUMIF('Daily Fills'!L186:L20184,'Growth Plan &amp; Statistics'!M207,'Daily Fills'!E186:E20184)/1000000)</f>
        <v/>
      </c>
      <c r="Q207" s="16"/>
      <c r="R207" s="16" t="str">
        <f aca="false">IF(N207="","",F207)</f>
        <v/>
      </c>
      <c r="S207" s="10"/>
    </row>
    <row collapsed="false" customFormat="false" customHeight="false" hidden="false" ht="13.3" outlineLevel="0" r="208">
      <c r="A208" s="16" t="n">
        <v>189</v>
      </c>
      <c r="B208" s="16" t="n">
        <f aca="false">ROUNDUP(A208/5,0)</f>
        <v>38</v>
      </c>
      <c r="C208" s="16" t="n">
        <f aca="false">ROUNDUP(A208/20.83333333,0)</f>
        <v>10</v>
      </c>
      <c r="D208" s="65" t="inlineStr">
        <f aca="false">IF(M208="",IF(C208=C207,D207,EDATE(D207,1)),M208)</f>
        <is>
          <t/>
        </is>
      </c>
      <c r="E208" s="16" t="n">
        <f aca="false">I207</f>
        <v>1207775.81</v>
      </c>
      <c r="F208" s="15" t="n">
        <f aca="false">ROUND(MIN($B$14,IF(SizeCalc="margin",E208*$E$13*$E$12/100000,E208*$I$13/$I$12/10)),2)</f>
        <v>100</v>
      </c>
      <c r="G208" s="15" t="n">
        <f aca="false">$B$12*$B$13</f>
        <v>10</v>
      </c>
      <c r="H208" s="15" t="n">
        <f aca="false">IF(Q208="",G208*F208*10,Q208)</f>
        <v>10000</v>
      </c>
      <c r="I208" s="18" t="n">
        <f aca="false">E208+H208</f>
        <v>1217775.81</v>
      </c>
      <c r="J208" s="18" t="n">
        <f aca="false">J207+(I208-I207)</f>
        <v>1167775.81</v>
      </c>
      <c r="K208" s="67" t="n">
        <f aca="false">H208/E208</f>
        <v>0.00827968230295985</v>
      </c>
      <c r="L208" s="67"/>
      <c r="M208" s="64"/>
      <c r="N208" s="16" t="str">
        <f aca="false">IF(M208="","",SUMIF('Daily Fills'!L187:L20173,'Growth Plan &amp; Statistics'!M208,'Daily Fills'!O187:O20173))</f>
        <v/>
      </c>
      <c r="O208" s="15" t="str">
        <f aca="false">IF(N208="","",SUMIF('Daily Fills'!L187:L20173,'Growth Plan &amp; Statistics'!M208,'Daily Fills'!P187:P20173))</f>
        <v/>
      </c>
      <c r="P208" s="15" t="str">
        <f aca="false">IF(O208="","",SUMIF('Daily Fills'!L187:L20185,'Growth Plan &amp; Statistics'!M208,'Daily Fills'!E187:E20185)/1000000)</f>
        <v/>
      </c>
      <c r="Q208" s="16"/>
      <c r="R208" s="16" t="str">
        <f aca="false">IF(N208="","",F208)</f>
        <v/>
      </c>
      <c r="S208" s="10"/>
    </row>
    <row collapsed="false" customFormat="false" customHeight="false" hidden="false" ht="13.3" outlineLevel="0" r="209">
      <c r="A209" s="16" t="n">
        <v>190</v>
      </c>
      <c r="B209" s="16" t="n">
        <f aca="false">ROUNDUP(A209/5,0)</f>
        <v>38</v>
      </c>
      <c r="C209" s="16" t="n">
        <f aca="false">ROUNDUP(A209/20.83333333,0)</f>
        <v>10</v>
      </c>
      <c r="D209" s="65" t="inlineStr">
        <f aca="false">IF(M209="",IF(C209=C208,D208,EDATE(D208,1)),M209)</f>
        <is>
          <t/>
        </is>
      </c>
      <c r="E209" s="16" t="n">
        <f aca="false">I208</f>
        <v>1217775.81</v>
      </c>
      <c r="F209" s="15" t="n">
        <f aca="false">ROUND(MIN($B$14,IF(SizeCalc="margin",E209*$E$13*$E$12/100000,E209*$I$13/$I$12/10)),2)</f>
        <v>100</v>
      </c>
      <c r="G209" s="15" t="n">
        <f aca="false">$B$12*$B$13</f>
        <v>10</v>
      </c>
      <c r="H209" s="15" t="n">
        <f aca="false">IF(Q209="",G209*F209*10,Q209)</f>
        <v>10000</v>
      </c>
      <c r="I209" s="18" t="n">
        <f aca="false">E209+H209</f>
        <v>1227775.81</v>
      </c>
      <c r="J209" s="18" t="n">
        <f aca="false">J208+(I209-I208)</f>
        <v>1177775.81</v>
      </c>
      <c r="K209" s="67" t="n">
        <f aca="false">H209/E209</f>
        <v>0.00821169210119225</v>
      </c>
      <c r="L209" s="67"/>
      <c r="M209" s="64"/>
      <c r="N209" s="16" t="str">
        <f aca="false">IF(M209="","",SUMIF('Daily Fills'!L188:L20174,'Growth Plan &amp; Statistics'!M209,'Daily Fills'!O188:O20174))</f>
        <v/>
      </c>
      <c r="O209" s="15" t="str">
        <f aca="false">IF(N209="","",SUMIF('Daily Fills'!L188:L20174,'Growth Plan &amp; Statistics'!M209,'Daily Fills'!P188:P20174))</f>
        <v/>
      </c>
      <c r="P209" s="15" t="str">
        <f aca="false">IF(O209="","",SUMIF('Daily Fills'!L188:L20186,'Growth Plan &amp; Statistics'!M209,'Daily Fills'!E188:E20186)/1000000)</f>
        <v/>
      </c>
      <c r="Q209" s="16"/>
      <c r="R209" s="16" t="str">
        <f aca="false">IF(N209="","",F209)</f>
        <v/>
      </c>
      <c r="S209" s="10"/>
    </row>
    <row collapsed="false" customFormat="false" customHeight="false" hidden="false" ht="13.3" outlineLevel="0" r="210">
      <c r="A210" s="16" t="n">
        <v>191</v>
      </c>
      <c r="B210" s="16" t="n">
        <f aca="false">ROUNDUP(A210/5,0)</f>
        <v>39</v>
      </c>
      <c r="C210" s="16" t="n">
        <f aca="false">ROUNDUP(A210/20.83333333,0)</f>
        <v>10</v>
      </c>
      <c r="D210" s="65" t="inlineStr">
        <f aca="false">IF(M210="",IF(C210=C209,D209,EDATE(D209,1)),M210)</f>
        <is>
          <t/>
        </is>
      </c>
      <c r="E210" s="16" t="n">
        <f aca="false">I209</f>
        <v>1227775.81</v>
      </c>
      <c r="F210" s="15" t="n">
        <f aca="false">ROUND(MIN($B$14,IF(SizeCalc="margin",E210*$E$13*$E$12/100000,E210*$I$13/$I$12/10)),2)</f>
        <v>100</v>
      </c>
      <c r="G210" s="15" t="n">
        <f aca="false">$B$12*$B$13</f>
        <v>10</v>
      </c>
      <c r="H210" s="15" t="n">
        <f aca="false">IF(Q210="",G210*F210*10,Q210)</f>
        <v>10000</v>
      </c>
      <c r="I210" s="18" t="n">
        <f aca="false">E210+H210</f>
        <v>1237775.81</v>
      </c>
      <c r="J210" s="18" t="n">
        <f aca="false">J209+(I210-I209)</f>
        <v>1187775.81</v>
      </c>
      <c r="K210" s="67" t="n">
        <f aca="false">H210/E210</f>
        <v>0.0081448094338982</v>
      </c>
      <c r="L210" s="67"/>
      <c r="M210" s="64"/>
      <c r="N210" s="16" t="str">
        <f aca="false">IF(M210="","",SUMIF('Daily Fills'!L189:L20175,'Growth Plan &amp; Statistics'!M210,'Daily Fills'!O189:O20175))</f>
        <v/>
      </c>
      <c r="O210" s="15" t="str">
        <f aca="false">IF(N210="","",SUMIF('Daily Fills'!L189:L20175,'Growth Plan &amp; Statistics'!M210,'Daily Fills'!P189:P20175))</f>
        <v/>
      </c>
      <c r="P210" s="15" t="str">
        <f aca="false">IF(O210="","",SUMIF('Daily Fills'!L189:L20187,'Growth Plan &amp; Statistics'!M210,'Daily Fills'!E189:E20187)/1000000)</f>
        <v/>
      </c>
      <c r="Q210" s="16"/>
      <c r="R210" s="16" t="str">
        <f aca="false">IF(N210="","",F210)</f>
        <v/>
      </c>
      <c r="S210" s="10"/>
    </row>
    <row collapsed="false" customFormat="false" customHeight="false" hidden="false" ht="13.3" outlineLevel="0" r="211">
      <c r="A211" s="16" t="n">
        <v>192</v>
      </c>
      <c r="B211" s="16" t="n">
        <f aca="false">ROUNDUP(A211/5,0)</f>
        <v>39</v>
      </c>
      <c r="C211" s="16" t="n">
        <f aca="false">ROUNDUP(A211/20.83333333,0)</f>
        <v>10</v>
      </c>
      <c r="D211" s="65" t="inlineStr">
        <f aca="false">IF(M211="",IF(C211=C210,D210,EDATE(D210,1)),M211)</f>
        <is>
          <t/>
        </is>
      </c>
      <c r="E211" s="16" t="n">
        <f aca="false">I210</f>
        <v>1237775.81</v>
      </c>
      <c r="F211" s="15" t="n">
        <f aca="false">ROUND(MIN($B$14,IF(SizeCalc="margin",E211*$E$13*$E$12/100000,E211*$I$13/$I$12/10)),2)</f>
        <v>100</v>
      </c>
      <c r="G211" s="15" t="n">
        <f aca="false">$B$12*$B$13</f>
        <v>10</v>
      </c>
      <c r="H211" s="15" t="n">
        <f aca="false">IF(Q211="",G211*F211*10,Q211)</f>
        <v>10000</v>
      </c>
      <c r="I211" s="18" t="n">
        <f aca="false">E211+H211</f>
        <v>1247775.81</v>
      </c>
      <c r="J211" s="18" t="n">
        <f aca="false">J210+(I211-I210)</f>
        <v>1197775.81</v>
      </c>
      <c r="K211" s="67" t="n">
        <f aca="false">H211/E211</f>
        <v>0.00807900745773986</v>
      </c>
      <c r="L211" s="67"/>
      <c r="M211" s="64"/>
      <c r="N211" s="16" t="str">
        <f aca="false">IF(M211="","",SUMIF('Daily Fills'!L190:L20176,'Growth Plan &amp; Statistics'!M211,'Daily Fills'!O190:O20176))</f>
        <v/>
      </c>
      <c r="O211" s="15" t="str">
        <f aca="false">IF(N211="","",SUMIF('Daily Fills'!L190:L20176,'Growth Plan &amp; Statistics'!M211,'Daily Fills'!P190:P20176))</f>
        <v/>
      </c>
      <c r="P211" s="15" t="str">
        <f aca="false">IF(O211="","",SUMIF('Daily Fills'!L190:L20188,'Growth Plan &amp; Statistics'!M211,'Daily Fills'!E190:E20188)/1000000)</f>
        <v/>
      </c>
      <c r="Q211" s="16"/>
      <c r="R211" s="16" t="str">
        <f aca="false">IF(N211="","",F211)</f>
        <v/>
      </c>
      <c r="S211" s="10"/>
    </row>
    <row collapsed="false" customFormat="false" customHeight="false" hidden="false" ht="13.3" outlineLevel="0" r="212">
      <c r="A212" s="16" t="n">
        <v>193</v>
      </c>
      <c r="B212" s="16" t="n">
        <f aca="false">ROUNDUP(A212/5,0)</f>
        <v>39</v>
      </c>
      <c r="C212" s="16" t="n">
        <f aca="false">ROUNDUP(A212/20.83333333,0)</f>
        <v>10</v>
      </c>
      <c r="D212" s="65" t="inlineStr">
        <f aca="false">IF(M212="",IF(C212=C211,D211,EDATE(D211,1)),M212)</f>
        <is>
          <t/>
        </is>
      </c>
      <c r="E212" s="16" t="n">
        <f aca="false">I211</f>
        <v>1247775.81</v>
      </c>
      <c r="F212" s="15" t="n">
        <f aca="false">ROUND(MIN($B$14,IF(SizeCalc="margin",E212*$E$13*$E$12/100000,E212*$I$13/$I$12/10)),2)</f>
        <v>100</v>
      </c>
      <c r="G212" s="15" t="n">
        <f aca="false">$B$12*$B$13</f>
        <v>10</v>
      </c>
      <c r="H212" s="15" t="n">
        <f aca="false">IF(Q212="",G212*F212*10,Q212)</f>
        <v>10000</v>
      </c>
      <c r="I212" s="18" t="n">
        <f aca="false">E212+H212</f>
        <v>1257775.81</v>
      </c>
      <c r="J212" s="18" t="n">
        <f aca="false">J211+(I212-I211)</f>
        <v>1207775.81</v>
      </c>
      <c r="K212" s="67" t="n">
        <f aca="false">H212/E212</f>
        <v>0.00801426018989741</v>
      </c>
      <c r="L212" s="67"/>
      <c r="M212" s="64"/>
      <c r="N212" s="16" t="str">
        <f aca="false">IF(M212="","",SUMIF('Daily Fills'!L191:L20177,'Growth Plan &amp; Statistics'!M212,'Daily Fills'!O191:O20177))</f>
        <v/>
      </c>
      <c r="O212" s="15" t="str">
        <f aca="false">IF(N212="","",SUMIF('Daily Fills'!L191:L20177,'Growth Plan &amp; Statistics'!M212,'Daily Fills'!P191:P20177))</f>
        <v/>
      </c>
      <c r="P212" s="15" t="str">
        <f aca="false">IF(O212="","",SUMIF('Daily Fills'!L191:L20189,'Growth Plan &amp; Statistics'!M212,'Daily Fills'!E191:E20189)/1000000)</f>
        <v/>
      </c>
      <c r="Q212" s="16"/>
      <c r="R212" s="16" t="str">
        <f aca="false">IF(N212="","",F212)</f>
        <v/>
      </c>
      <c r="S212" s="10"/>
    </row>
    <row collapsed="false" customFormat="false" customHeight="false" hidden="false" ht="13.3" outlineLevel="0" r="213">
      <c r="A213" s="16" t="n">
        <v>194</v>
      </c>
      <c r="B213" s="16" t="n">
        <f aca="false">ROUNDUP(A213/5,0)</f>
        <v>39</v>
      </c>
      <c r="C213" s="16" t="n">
        <f aca="false">ROUNDUP(A213/20.83333333,0)</f>
        <v>10</v>
      </c>
      <c r="D213" s="65" t="inlineStr">
        <f aca="false">IF(M213="",IF(C213=C212,D212,EDATE(D212,1)),M213)</f>
        <is>
          <t/>
        </is>
      </c>
      <c r="E213" s="16" t="n">
        <f aca="false">I212</f>
        <v>1257775.81</v>
      </c>
      <c r="F213" s="15" t="n">
        <f aca="false">ROUND(MIN($B$14,IF(SizeCalc="margin",E213*$E$13*$E$12/100000,E213*$I$13/$I$12/10)),2)</f>
        <v>100</v>
      </c>
      <c r="G213" s="15" t="n">
        <f aca="false">$B$12*$B$13</f>
        <v>10</v>
      </c>
      <c r="H213" s="15" t="n">
        <f aca="false">IF(Q213="",G213*F213*10,Q213)</f>
        <v>10000</v>
      </c>
      <c r="I213" s="18" t="n">
        <f aca="false">E213+H213</f>
        <v>1267775.81</v>
      </c>
      <c r="J213" s="18" t="n">
        <f aca="false">J212+(I213-I212)</f>
        <v>1217775.81</v>
      </c>
      <c r="K213" s="67" t="n">
        <f aca="false">H213/E213</f>
        <v>0.00795054247386106</v>
      </c>
      <c r="L213" s="67"/>
      <c r="M213" s="64"/>
      <c r="N213" s="16" t="str">
        <f aca="false">IF(M213="","",SUMIF('Daily Fills'!L192:L20178,'Growth Plan &amp; Statistics'!M213,'Daily Fills'!O192:O20178))</f>
        <v/>
      </c>
      <c r="O213" s="15" t="str">
        <f aca="false">IF(N213="","",SUMIF('Daily Fills'!L192:L20178,'Growth Plan &amp; Statistics'!M213,'Daily Fills'!P192:P20178))</f>
        <v/>
      </c>
      <c r="P213" s="15" t="str">
        <f aca="false">IF(O213="","",SUMIF('Daily Fills'!L192:L20190,'Growth Plan &amp; Statistics'!M213,'Daily Fills'!E192:E20190)/1000000)</f>
        <v/>
      </c>
      <c r="Q213" s="16"/>
      <c r="R213" s="16" t="str">
        <f aca="false">IF(N213="","",F213)</f>
        <v/>
      </c>
      <c r="S213" s="10"/>
    </row>
    <row collapsed="false" customFormat="false" customHeight="false" hidden="false" ht="13.3" outlineLevel="0" r="214">
      <c r="A214" s="16" t="n">
        <v>195</v>
      </c>
      <c r="B214" s="16" t="n">
        <f aca="false">ROUNDUP(A214/5,0)</f>
        <v>39</v>
      </c>
      <c r="C214" s="16" t="n">
        <f aca="false">ROUNDUP(A214/20.83333333,0)</f>
        <v>10</v>
      </c>
      <c r="D214" s="65" t="inlineStr">
        <f aca="false">IF(M214="",IF(C214=C213,D213,EDATE(D213,1)),M214)</f>
        <is>
          <t/>
        </is>
      </c>
      <c r="E214" s="16" t="n">
        <f aca="false">I213</f>
        <v>1267775.81</v>
      </c>
      <c r="F214" s="15" t="n">
        <f aca="false">ROUND(MIN($B$14,IF(SizeCalc="margin",E214*$E$13*$E$12/100000,E214*$I$13/$I$12/10)),2)</f>
        <v>100</v>
      </c>
      <c r="G214" s="15" t="n">
        <f aca="false">$B$12*$B$13</f>
        <v>10</v>
      </c>
      <c r="H214" s="15" t="n">
        <f aca="false">IF(Q214="",G214*F214*10,Q214)</f>
        <v>10000</v>
      </c>
      <c r="I214" s="18" t="n">
        <f aca="false">E214+H214</f>
        <v>1277775.81</v>
      </c>
      <c r="J214" s="18" t="n">
        <f aca="false">J213+(I214-I213)</f>
        <v>1227775.81</v>
      </c>
      <c r="K214" s="67" t="n">
        <f aca="false">H214/E214</f>
        <v>0.0078878299468421</v>
      </c>
      <c r="L214" s="67"/>
      <c r="M214" s="64"/>
      <c r="N214" s="16" t="str">
        <f aca="false">IF(M214="","",SUMIF('Daily Fills'!L193:L20179,'Growth Plan &amp; Statistics'!M214,'Daily Fills'!O193:O20179))</f>
        <v/>
      </c>
      <c r="O214" s="15" t="str">
        <f aca="false">IF(N214="","",SUMIF('Daily Fills'!L193:L20179,'Growth Plan &amp; Statistics'!M214,'Daily Fills'!P193:P20179))</f>
        <v/>
      </c>
      <c r="P214" s="15" t="str">
        <f aca="false">IF(O214="","",SUMIF('Daily Fills'!L193:L20191,'Growth Plan &amp; Statistics'!M214,'Daily Fills'!E193:E20191)/1000000)</f>
        <v/>
      </c>
      <c r="Q214" s="16"/>
      <c r="R214" s="16" t="str">
        <f aca="false">IF(N214="","",F214)</f>
        <v/>
      </c>
      <c r="S214" s="10"/>
    </row>
    <row collapsed="false" customFormat="false" customHeight="false" hidden="false" ht="13.3" outlineLevel="0" r="215">
      <c r="A215" s="16" t="n">
        <v>196</v>
      </c>
      <c r="B215" s="16" t="n">
        <f aca="false">ROUNDUP(A215/5,0)</f>
        <v>40</v>
      </c>
      <c r="C215" s="16" t="n">
        <f aca="false">ROUNDUP(A215/20.83333333,0)</f>
        <v>10</v>
      </c>
      <c r="D215" s="65" t="inlineStr">
        <f aca="false">IF(M215="",IF(C215=C214,D214,EDATE(D214,1)),M215)</f>
        <is>
          <t/>
        </is>
      </c>
      <c r="E215" s="16" t="n">
        <f aca="false">I214</f>
        <v>1277775.81</v>
      </c>
      <c r="F215" s="15" t="n">
        <f aca="false">ROUND(MIN($B$14,IF(SizeCalc="margin",E215*$E$13*$E$12/100000,E215*$I$13/$I$12/10)),2)</f>
        <v>100</v>
      </c>
      <c r="G215" s="15" t="n">
        <f aca="false">$B$12*$B$13</f>
        <v>10</v>
      </c>
      <c r="H215" s="15" t="n">
        <f aca="false">IF(Q215="",G215*F215*10,Q215)</f>
        <v>10000</v>
      </c>
      <c r="I215" s="18" t="n">
        <f aca="false">E215+H215</f>
        <v>1287775.81</v>
      </c>
      <c r="J215" s="18" t="n">
        <f aca="false">J214+(I215-I214)</f>
        <v>1237775.81</v>
      </c>
      <c r="K215" s="67" t="n">
        <f aca="false">H215/E215</f>
        <v>0.00782609900871421</v>
      </c>
      <c r="L215" s="67"/>
      <c r="M215" s="64"/>
      <c r="N215" s="16" t="str">
        <f aca="false">IF(M215="","",SUMIF('Daily Fills'!L194:L20180,'Growth Plan &amp; Statistics'!M215,'Daily Fills'!O194:O20180))</f>
        <v/>
      </c>
      <c r="O215" s="15" t="str">
        <f aca="false">IF(N215="","",SUMIF('Daily Fills'!L194:L20180,'Growth Plan &amp; Statistics'!M215,'Daily Fills'!P194:P20180))</f>
        <v/>
      </c>
      <c r="P215" s="15" t="str">
        <f aca="false">IF(O215="","",SUMIF('Daily Fills'!L194:L20192,'Growth Plan &amp; Statistics'!M215,'Daily Fills'!E194:E20192)/1000000)</f>
        <v/>
      </c>
      <c r="Q215" s="16"/>
      <c r="R215" s="16" t="str">
        <f aca="false">IF(N215="","",F215)</f>
        <v/>
      </c>
      <c r="S215" s="10"/>
    </row>
    <row collapsed="false" customFormat="false" customHeight="false" hidden="false" ht="13.3" outlineLevel="0" r="216">
      <c r="A216" s="16" t="n">
        <v>197</v>
      </c>
      <c r="B216" s="16" t="n">
        <f aca="false">ROUNDUP(A216/5,0)</f>
        <v>40</v>
      </c>
      <c r="C216" s="16" t="n">
        <f aca="false">ROUNDUP(A216/20.83333333,0)</f>
        <v>10</v>
      </c>
      <c r="D216" s="65" t="inlineStr">
        <f aca="false">IF(M216="",IF(C216=C215,D215,EDATE(D215,1)),M216)</f>
        <is>
          <t/>
        </is>
      </c>
      <c r="E216" s="16" t="n">
        <f aca="false">I215</f>
        <v>1287775.81</v>
      </c>
      <c r="F216" s="15" t="n">
        <f aca="false">ROUND(MIN($B$14,IF(SizeCalc="margin",E216*$E$13*$E$12/100000,E216*$I$13/$I$12/10)),2)</f>
        <v>100</v>
      </c>
      <c r="G216" s="15" t="n">
        <f aca="false">$B$12*$B$13</f>
        <v>10</v>
      </c>
      <c r="H216" s="15" t="n">
        <f aca="false">IF(Q216="",G216*F216*10,Q216)</f>
        <v>10000</v>
      </c>
      <c r="I216" s="18" t="n">
        <f aca="false">E216+H216</f>
        <v>1297775.81</v>
      </c>
      <c r="J216" s="18" t="n">
        <f aca="false">J215+(I216-I215)</f>
        <v>1247775.81</v>
      </c>
      <c r="K216" s="67" t="n">
        <f aca="false">H216/E216</f>
        <v>0.00776532679240185</v>
      </c>
      <c r="L216" s="67"/>
      <c r="M216" s="64"/>
      <c r="N216" s="16" t="str">
        <f aca="false">IF(M216="","",SUMIF('Daily Fills'!L195:L20181,'Growth Plan &amp; Statistics'!M216,'Daily Fills'!O195:O20181))</f>
        <v/>
      </c>
      <c r="O216" s="15" t="str">
        <f aca="false">IF(N216="","",SUMIF('Daily Fills'!L195:L20181,'Growth Plan &amp; Statistics'!M216,'Daily Fills'!P195:P20181))</f>
        <v/>
      </c>
      <c r="P216" s="15" t="str">
        <f aca="false">IF(O216="","",SUMIF('Daily Fills'!L195:L20193,'Growth Plan &amp; Statistics'!M216,'Daily Fills'!E195:E20193)/1000000)</f>
        <v/>
      </c>
      <c r="Q216" s="16"/>
      <c r="R216" s="16" t="str">
        <f aca="false">IF(N216="","",F216)</f>
        <v/>
      </c>
      <c r="S216" s="10"/>
    </row>
    <row collapsed="false" customFormat="false" customHeight="false" hidden="false" ht="13.3" outlineLevel="0" r="217">
      <c r="A217" s="16" t="n">
        <v>198</v>
      </c>
      <c r="B217" s="16" t="n">
        <f aca="false">ROUNDUP(A217/5,0)</f>
        <v>40</v>
      </c>
      <c r="C217" s="16" t="n">
        <f aca="false">ROUNDUP(A217/20.83333333,0)</f>
        <v>10</v>
      </c>
      <c r="D217" s="65" t="inlineStr">
        <f aca="false">IF(M217="",IF(C217=C216,D216,EDATE(D216,1)),M217)</f>
        <is>
          <t/>
        </is>
      </c>
      <c r="E217" s="16" t="n">
        <f aca="false">I216</f>
        <v>1297775.81</v>
      </c>
      <c r="F217" s="15" t="n">
        <f aca="false">ROUND(MIN($B$14,IF(SizeCalc="margin",E217*$E$13*$E$12/100000,E217*$I$13/$I$12/10)),2)</f>
        <v>100</v>
      </c>
      <c r="G217" s="15" t="n">
        <f aca="false">$B$12*$B$13</f>
        <v>10</v>
      </c>
      <c r="H217" s="15" t="n">
        <f aca="false">IF(Q217="",G217*F217*10,Q217)</f>
        <v>10000</v>
      </c>
      <c r="I217" s="18" t="n">
        <f aca="false">E217+H217</f>
        <v>1307775.81</v>
      </c>
      <c r="J217" s="18" t="n">
        <f aca="false">J216+(I217-I216)</f>
        <v>1257775.81</v>
      </c>
      <c r="K217" s="67" t="n">
        <f aca="false">H217/E217</f>
        <v>0.00770549113563767</v>
      </c>
      <c r="L217" s="67"/>
      <c r="M217" s="64"/>
      <c r="N217" s="16" t="str">
        <f aca="false">IF(M217="","",SUMIF('Daily Fills'!L196:L20182,'Growth Plan &amp; Statistics'!M217,'Daily Fills'!O196:O20182))</f>
        <v/>
      </c>
      <c r="O217" s="15" t="str">
        <f aca="false">IF(N217="","",SUMIF('Daily Fills'!L196:L20182,'Growth Plan &amp; Statistics'!M217,'Daily Fills'!P196:P20182))</f>
        <v/>
      </c>
      <c r="P217" s="15" t="str">
        <f aca="false">IF(O217="","",SUMIF('Daily Fills'!L196:L20194,'Growth Plan &amp; Statistics'!M217,'Daily Fills'!E196:E20194)/1000000)</f>
        <v/>
      </c>
      <c r="Q217" s="16"/>
      <c r="R217" s="16" t="str">
        <f aca="false">IF(N217="","",F217)</f>
        <v/>
      </c>
      <c r="S217" s="10"/>
    </row>
    <row collapsed="false" customFormat="false" customHeight="false" hidden="false" ht="13.3" outlineLevel="0" r="218">
      <c r="A218" s="16" t="n">
        <v>199</v>
      </c>
      <c r="B218" s="16" t="n">
        <f aca="false">ROUNDUP(A218/5,0)</f>
        <v>40</v>
      </c>
      <c r="C218" s="16" t="n">
        <f aca="false">ROUNDUP(A218/20.83333333,0)</f>
        <v>10</v>
      </c>
      <c r="D218" s="65" t="inlineStr">
        <f aca="false">IF(M218="",IF(C218=C217,D217,EDATE(D217,1)),M218)</f>
        <is>
          <t/>
        </is>
      </c>
      <c r="E218" s="16" t="n">
        <f aca="false">I217</f>
        <v>1307775.81</v>
      </c>
      <c r="F218" s="15" t="n">
        <f aca="false">ROUND(MIN($B$14,IF(SizeCalc="margin",E218*$E$13*$E$12/100000,E218*$I$13/$I$12/10)),2)</f>
        <v>100</v>
      </c>
      <c r="G218" s="15" t="n">
        <f aca="false">$B$12*$B$13</f>
        <v>10</v>
      </c>
      <c r="H218" s="15" t="n">
        <f aca="false">IF(Q218="",G218*F218*10,Q218)</f>
        <v>10000</v>
      </c>
      <c r="I218" s="18" t="n">
        <f aca="false">E218+H218</f>
        <v>1317775.81</v>
      </c>
      <c r="J218" s="18" t="n">
        <f aca="false">J217+(I218-I217)</f>
        <v>1267775.81</v>
      </c>
      <c r="K218" s="67" t="n">
        <f aca="false">H218/E218</f>
        <v>0.00764657055401568</v>
      </c>
      <c r="L218" s="67"/>
      <c r="M218" s="64"/>
      <c r="N218" s="16" t="str">
        <f aca="false">IF(M218="","",SUMIF('Daily Fills'!L197:L20183,'Growth Plan &amp; Statistics'!M218,'Daily Fills'!O197:O20183))</f>
        <v/>
      </c>
      <c r="O218" s="15" t="str">
        <f aca="false">IF(N218="","",SUMIF('Daily Fills'!L197:L20183,'Growth Plan &amp; Statistics'!M218,'Daily Fills'!P197:P20183))</f>
        <v/>
      </c>
      <c r="P218" s="15" t="str">
        <f aca="false">IF(O218="","",SUMIF('Daily Fills'!L197:L20195,'Growth Plan &amp; Statistics'!M218,'Daily Fills'!E197:E20195)/1000000)</f>
        <v/>
      </c>
      <c r="Q218" s="16"/>
      <c r="R218" s="16" t="str">
        <f aca="false">IF(N218="","",F218)</f>
        <v/>
      </c>
      <c r="S218" s="10"/>
    </row>
    <row collapsed="false" customFormat="false" customHeight="false" hidden="false" ht="13.3" outlineLevel="0" r="219">
      <c r="A219" s="16" t="n">
        <v>200</v>
      </c>
      <c r="B219" s="16" t="n">
        <f aca="false">ROUNDUP(A219/5,0)</f>
        <v>40</v>
      </c>
      <c r="C219" s="16" t="n">
        <f aca="false">ROUNDUP(A219/20.83333333,0)</f>
        <v>10</v>
      </c>
      <c r="D219" s="65" t="inlineStr">
        <f aca="false">IF(M219="",IF(C219=C218,D218,EDATE(D218,1)),M219)</f>
        <is>
          <t/>
        </is>
      </c>
      <c r="E219" s="16" t="n">
        <f aca="false">I218</f>
        <v>1317775.81</v>
      </c>
      <c r="F219" s="15" t="n">
        <f aca="false">ROUND(MIN($B$14,IF(SizeCalc="margin",E219*$E$13*$E$12/100000,E219*$I$13/$I$12/10)),2)</f>
        <v>100</v>
      </c>
      <c r="G219" s="15" t="n">
        <f aca="false">$B$12*$B$13</f>
        <v>10</v>
      </c>
      <c r="H219" s="15" t="n">
        <f aca="false">IF(Q219="",G219*F219*10,Q219)</f>
        <v>10000</v>
      </c>
      <c r="I219" s="18" t="n">
        <f aca="false">E219+H219</f>
        <v>1327775.81</v>
      </c>
      <c r="J219" s="18" t="n">
        <f aca="false">J218+(I219-I218)</f>
        <v>1277775.81</v>
      </c>
      <c r="K219" s="67" t="n">
        <f aca="false">H219/E219</f>
        <v>0.00758854421527134</v>
      </c>
      <c r="L219" s="67"/>
      <c r="M219" s="64"/>
      <c r="N219" s="16" t="str">
        <f aca="false">IF(M219="","",SUMIF('Daily Fills'!L198:L20184,'Growth Plan &amp; Statistics'!M219,'Daily Fills'!O198:O20184))</f>
        <v/>
      </c>
      <c r="O219" s="15" t="str">
        <f aca="false">IF(N219="","",SUMIF('Daily Fills'!L198:L20184,'Growth Plan &amp; Statistics'!M219,'Daily Fills'!P198:P20184))</f>
        <v/>
      </c>
      <c r="P219" s="15" t="str">
        <f aca="false">IF(O219="","",SUMIF('Daily Fills'!L198:L20196,'Growth Plan &amp; Statistics'!M219,'Daily Fills'!E198:E20196)/1000000)</f>
        <v/>
      </c>
      <c r="Q219" s="16"/>
      <c r="R219" s="16" t="str">
        <f aca="false">IF(N219="","",F219)</f>
        <v/>
      </c>
      <c r="S219" s="10"/>
    </row>
    <row collapsed="false" customFormat="false" customHeight="false" hidden="false" ht="13.3" outlineLevel="0" r="220">
      <c r="A220" s="16" t="n">
        <v>201</v>
      </c>
      <c r="B220" s="16" t="n">
        <f aca="false">ROUNDUP(A220/5,0)</f>
        <v>41</v>
      </c>
      <c r="C220" s="16" t="n">
        <f aca="false">ROUNDUP(A220/20.83333333,0)</f>
        <v>10</v>
      </c>
      <c r="D220" s="65" t="inlineStr">
        <f aca="false">IF(M220="",IF(C220=C219,D219,EDATE(D219,1)),M220)</f>
        <is>
          <t/>
        </is>
      </c>
      <c r="E220" s="16" t="n">
        <f aca="false">I219</f>
        <v>1327775.81</v>
      </c>
      <c r="F220" s="15" t="n">
        <f aca="false">ROUND(MIN($B$14,IF(SizeCalc="margin",E220*$E$13*$E$12/100000,E220*$I$13/$I$12/10)),2)</f>
        <v>100</v>
      </c>
      <c r="G220" s="15" t="n">
        <f aca="false">$B$12*$B$13</f>
        <v>10</v>
      </c>
      <c r="H220" s="15" t="n">
        <f aca="false">IF(Q220="",G220*F220*10,Q220)</f>
        <v>10000</v>
      </c>
      <c r="I220" s="18" t="n">
        <f aca="false">E220+H220</f>
        <v>1337775.81</v>
      </c>
      <c r="J220" s="18" t="n">
        <f aca="false">J219+(I220-I219)</f>
        <v>1287775.81</v>
      </c>
      <c r="K220" s="67" t="n">
        <f aca="false">H220/E220</f>
        <v>0.00753139191472392</v>
      </c>
      <c r="L220" s="67"/>
      <c r="M220" s="64"/>
      <c r="N220" s="16" t="str">
        <f aca="false">IF(M220="","",SUMIF('Daily Fills'!L199:L20185,'Growth Plan &amp; Statistics'!M220,'Daily Fills'!O199:O20185))</f>
        <v/>
      </c>
      <c r="O220" s="15" t="str">
        <f aca="false">IF(N220="","",SUMIF('Daily Fills'!L199:L20185,'Growth Plan &amp; Statistics'!M220,'Daily Fills'!P199:P20185))</f>
        <v/>
      </c>
      <c r="P220" s="15" t="str">
        <f aca="false">IF(O220="","",SUMIF('Daily Fills'!L199:L20197,'Growth Plan &amp; Statistics'!M220,'Daily Fills'!E199:E20197)/1000000)</f>
        <v/>
      </c>
      <c r="Q220" s="16"/>
      <c r="R220" s="16" t="str">
        <f aca="false">IF(N220="","",F220)</f>
        <v/>
      </c>
      <c r="S220" s="10"/>
    </row>
    <row collapsed="false" customFormat="false" customHeight="false" hidden="false" ht="13.3" outlineLevel="0" r="221">
      <c r="A221" s="16" t="n">
        <v>202</v>
      </c>
      <c r="B221" s="16" t="n">
        <f aca="false">ROUNDUP(A221/5,0)</f>
        <v>41</v>
      </c>
      <c r="C221" s="16" t="n">
        <f aca="false">ROUNDUP(A221/20.83333333,0)</f>
        <v>10</v>
      </c>
      <c r="D221" s="65" t="inlineStr">
        <f aca="false">IF(M221="",IF(C221=C220,D220,EDATE(D220,1)),M221)</f>
        <is>
          <t/>
        </is>
      </c>
      <c r="E221" s="16" t="n">
        <f aca="false">I220</f>
        <v>1337775.81</v>
      </c>
      <c r="F221" s="15" t="n">
        <f aca="false">ROUND(MIN($B$14,IF(SizeCalc="margin",E221*$E$13*$E$12/100000,E221*$I$13/$I$12/10)),2)</f>
        <v>100</v>
      </c>
      <c r="G221" s="15" t="n">
        <f aca="false">$B$12*$B$13</f>
        <v>10</v>
      </c>
      <c r="H221" s="15" t="n">
        <f aca="false">IF(Q221="",G221*F221*10,Q221)</f>
        <v>10000</v>
      </c>
      <c r="I221" s="18" t="n">
        <f aca="false">E221+H221</f>
        <v>1347775.81</v>
      </c>
      <c r="J221" s="18" t="n">
        <f aca="false">J220+(I221-I220)</f>
        <v>1297775.81</v>
      </c>
      <c r="K221" s="67" t="n">
        <f aca="false">H221/E221</f>
        <v>0.00747509405182024</v>
      </c>
      <c r="L221" s="67"/>
      <c r="M221" s="64"/>
      <c r="N221" s="16" t="str">
        <f aca="false">IF(M221="","",SUMIF('Daily Fills'!L200:L20186,'Growth Plan &amp; Statistics'!M221,'Daily Fills'!O200:O20186))</f>
        <v/>
      </c>
      <c r="O221" s="15" t="str">
        <f aca="false">IF(N221="","",SUMIF('Daily Fills'!L200:L20186,'Growth Plan &amp; Statistics'!M221,'Daily Fills'!P200:P20186))</f>
        <v/>
      </c>
      <c r="P221" s="15" t="str">
        <f aca="false">IF(O221="","",SUMIF('Daily Fills'!L200:L20198,'Growth Plan &amp; Statistics'!M221,'Daily Fills'!E200:E20198)/1000000)</f>
        <v/>
      </c>
      <c r="Q221" s="16"/>
      <c r="R221" s="16" t="str">
        <f aca="false">IF(N221="","",F221)</f>
        <v/>
      </c>
      <c r="S221" s="10"/>
    </row>
    <row collapsed="false" customFormat="false" customHeight="false" hidden="false" ht="13.3" outlineLevel="0" r="222">
      <c r="A222" s="16" t="n">
        <v>203</v>
      </c>
      <c r="B222" s="16" t="n">
        <f aca="false">ROUNDUP(A222/5,0)</f>
        <v>41</v>
      </c>
      <c r="C222" s="16" t="n">
        <f aca="false">ROUNDUP(A222/20.83333333,0)</f>
        <v>10</v>
      </c>
      <c r="D222" s="65" t="inlineStr">
        <f aca="false">IF(M222="",IF(C222=C221,D221,EDATE(D221,1)),M222)</f>
        <is>
          <t/>
        </is>
      </c>
      <c r="E222" s="16" t="n">
        <f aca="false">I221</f>
        <v>1347775.81</v>
      </c>
      <c r="F222" s="15" t="n">
        <f aca="false">ROUND(MIN($B$14,IF(SizeCalc="margin",E222*$E$13*$E$12/100000,E222*$I$13/$I$12/10)),2)</f>
        <v>100</v>
      </c>
      <c r="G222" s="15" t="n">
        <f aca="false">$B$12*$B$13</f>
        <v>10</v>
      </c>
      <c r="H222" s="15" t="n">
        <f aca="false">IF(Q222="",G222*F222*10,Q222)</f>
        <v>10000</v>
      </c>
      <c r="I222" s="18" t="n">
        <f aca="false">E222+H222</f>
        <v>1357775.81</v>
      </c>
      <c r="J222" s="18" t="n">
        <f aca="false">J221+(I222-I221)</f>
        <v>1307775.81</v>
      </c>
      <c r="K222" s="67" t="n">
        <f aca="false">H222/E222</f>
        <v>0.00741963160772265</v>
      </c>
      <c r="L222" s="67"/>
      <c r="M222" s="64"/>
      <c r="N222" s="16" t="str">
        <f aca="false">IF(M222="","",SUMIF('Daily Fills'!L201:L20187,'Growth Plan &amp; Statistics'!M222,'Daily Fills'!O201:O20187))</f>
        <v/>
      </c>
      <c r="O222" s="15" t="str">
        <f aca="false">IF(N222="","",SUMIF('Daily Fills'!L201:L20187,'Growth Plan &amp; Statistics'!M222,'Daily Fills'!P201:P20187))</f>
        <v/>
      </c>
      <c r="P222" s="15" t="str">
        <f aca="false">IF(O222="","",SUMIF('Daily Fills'!L201:L20199,'Growth Plan &amp; Statistics'!M222,'Daily Fills'!E201:E20199)/1000000)</f>
        <v/>
      </c>
      <c r="Q222" s="16"/>
      <c r="R222" s="16" t="str">
        <f aca="false">IF(N222="","",F222)</f>
        <v/>
      </c>
      <c r="S222" s="10"/>
    </row>
    <row collapsed="false" customFormat="false" customHeight="false" hidden="false" ht="13.3" outlineLevel="0" r="223">
      <c r="A223" s="16" t="n">
        <v>204</v>
      </c>
      <c r="B223" s="16" t="n">
        <f aca="false">ROUNDUP(A223/5,0)</f>
        <v>41</v>
      </c>
      <c r="C223" s="16" t="n">
        <f aca="false">ROUNDUP(A223/20.83333333,0)</f>
        <v>10</v>
      </c>
      <c r="D223" s="65" t="inlineStr">
        <f aca="false">IF(M223="",IF(C223=C222,D222,EDATE(D222,1)),M223)</f>
        <is>
          <t/>
        </is>
      </c>
      <c r="E223" s="16" t="n">
        <f aca="false">I222</f>
        <v>1357775.81</v>
      </c>
      <c r="F223" s="15" t="n">
        <f aca="false">ROUND(MIN($B$14,IF(SizeCalc="margin",E223*$E$13*$E$12/100000,E223*$I$13/$I$12/10)),2)</f>
        <v>100</v>
      </c>
      <c r="G223" s="15" t="n">
        <f aca="false">$B$12*$B$13</f>
        <v>10</v>
      </c>
      <c r="H223" s="15" t="n">
        <f aca="false">IF(Q223="",G223*F223*10,Q223)</f>
        <v>10000</v>
      </c>
      <c r="I223" s="18" t="n">
        <f aca="false">E223+H223</f>
        <v>1367775.81</v>
      </c>
      <c r="J223" s="18" t="n">
        <f aca="false">J222+(I223-I222)</f>
        <v>1317775.81</v>
      </c>
      <c r="K223" s="67" t="n">
        <f aca="false">H223/E223</f>
        <v>0.00736498612388742</v>
      </c>
      <c r="L223" s="67"/>
      <c r="M223" s="64"/>
      <c r="N223" s="16" t="str">
        <f aca="false">IF(M223="","",SUMIF('Daily Fills'!L202:L20188,'Growth Plan &amp; Statistics'!M223,'Daily Fills'!O202:O20188))</f>
        <v/>
      </c>
      <c r="O223" s="15" t="str">
        <f aca="false">IF(N223="","",SUMIF('Daily Fills'!L202:L20188,'Growth Plan &amp; Statistics'!M223,'Daily Fills'!P202:P20188))</f>
        <v/>
      </c>
      <c r="P223" s="15" t="str">
        <f aca="false">IF(O223="","",SUMIF('Daily Fills'!L202:L20200,'Growth Plan &amp; Statistics'!M223,'Daily Fills'!E202:E20200)/1000000)</f>
        <v/>
      </c>
      <c r="Q223" s="16"/>
      <c r="R223" s="16" t="str">
        <f aca="false">IF(N223="","",F223)</f>
        <v/>
      </c>
      <c r="S223" s="10"/>
    </row>
    <row collapsed="false" customFormat="false" customHeight="false" hidden="false" ht="13.3" outlineLevel="0" r="224">
      <c r="A224" s="16" t="n">
        <v>205</v>
      </c>
      <c r="B224" s="16" t="n">
        <f aca="false">ROUNDUP(A224/5,0)</f>
        <v>41</v>
      </c>
      <c r="C224" s="16" t="n">
        <f aca="false">ROUNDUP(A224/20.83333333,0)</f>
        <v>10</v>
      </c>
      <c r="D224" s="65" t="inlineStr">
        <f aca="false">IF(M224="",IF(C224=C223,D223,EDATE(D223,1)),M224)</f>
        <is>
          <t/>
        </is>
      </c>
      <c r="E224" s="16" t="n">
        <f aca="false">I223</f>
        <v>1367775.81</v>
      </c>
      <c r="F224" s="15" t="n">
        <f aca="false">ROUND(MIN($B$14,IF(SizeCalc="margin",E224*$E$13*$E$12/100000,E224*$I$13/$I$12/10)),2)</f>
        <v>100</v>
      </c>
      <c r="G224" s="15" t="n">
        <f aca="false">$B$12*$B$13</f>
        <v>10</v>
      </c>
      <c r="H224" s="15" t="n">
        <f aca="false">IF(Q224="",G224*F224*10,Q224)</f>
        <v>10000</v>
      </c>
      <c r="I224" s="18" t="n">
        <f aca="false">E224+H224</f>
        <v>1377775.81</v>
      </c>
      <c r="J224" s="18" t="n">
        <f aca="false">J223+(I224-I223)</f>
        <v>1327775.81</v>
      </c>
      <c r="K224" s="67" t="n">
        <f aca="false">H224/E224</f>
        <v>0.00731113968158276</v>
      </c>
      <c r="L224" s="67"/>
      <c r="M224" s="64"/>
      <c r="N224" s="16" t="str">
        <f aca="false">IF(M224="","",SUMIF('Daily Fills'!L203:L20189,'Growth Plan &amp; Statistics'!M224,'Daily Fills'!O203:O20189))</f>
        <v/>
      </c>
      <c r="O224" s="15" t="str">
        <f aca="false">IF(N224="","",SUMIF('Daily Fills'!L203:L20189,'Growth Plan &amp; Statistics'!M224,'Daily Fills'!P203:P20189))</f>
        <v/>
      </c>
      <c r="P224" s="15" t="str">
        <f aca="false">IF(O224="","",SUMIF('Daily Fills'!L203:L20201,'Growth Plan &amp; Statistics'!M224,'Daily Fills'!E203:E20201)/1000000)</f>
        <v/>
      </c>
      <c r="Q224" s="16"/>
      <c r="R224" s="16" t="str">
        <f aca="false">IF(N224="","",F224)</f>
        <v/>
      </c>
      <c r="S224" s="10"/>
    </row>
    <row collapsed="false" customFormat="false" customHeight="false" hidden="false" ht="13.3" outlineLevel="0" r="225">
      <c r="A225" s="16" t="n">
        <v>206</v>
      </c>
      <c r="B225" s="16" t="n">
        <f aca="false">ROUNDUP(A225/5,0)</f>
        <v>42</v>
      </c>
      <c r="C225" s="16" t="n">
        <f aca="false">ROUNDUP(A225/20.83333333,0)</f>
        <v>10</v>
      </c>
      <c r="D225" s="65" t="inlineStr">
        <f aca="false">IF(M225="",IF(C225=C224,D224,EDATE(D224,1)),M225)</f>
        <is>
          <t/>
        </is>
      </c>
      <c r="E225" s="16" t="n">
        <f aca="false">I224</f>
        <v>1377775.81</v>
      </c>
      <c r="F225" s="15" t="n">
        <f aca="false">ROUND(MIN($B$14,IF(SizeCalc="margin",E225*$E$13*$E$12/100000,E225*$I$13/$I$12/10)),2)</f>
        <v>100</v>
      </c>
      <c r="G225" s="15" t="n">
        <f aca="false">$B$12*$B$13</f>
        <v>10</v>
      </c>
      <c r="H225" s="15" t="n">
        <f aca="false">IF(Q225="",G225*F225*10,Q225)</f>
        <v>10000</v>
      </c>
      <c r="I225" s="18" t="n">
        <f aca="false">E225+H225</f>
        <v>1387775.81</v>
      </c>
      <c r="J225" s="18" t="n">
        <f aca="false">J224+(I225-I224)</f>
        <v>1337775.81</v>
      </c>
      <c r="K225" s="67" t="n">
        <f aca="false">H225/E225</f>
        <v>0.00725807488229888</v>
      </c>
      <c r="L225" s="67"/>
      <c r="M225" s="64"/>
      <c r="N225" s="16" t="str">
        <f aca="false">IF(M225="","",SUMIF('Daily Fills'!L204:L20190,'Growth Plan &amp; Statistics'!M225,'Daily Fills'!O204:O20190))</f>
        <v/>
      </c>
      <c r="O225" s="15" t="str">
        <f aca="false">IF(N225="","",SUMIF('Daily Fills'!L204:L20190,'Growth Plan &amp; Statistics'!M225,'Daily Fills'!P204:P20190))</f>
        <v/>
      </c>
      <c r="P225" s="15" t="str">
        <f aca="false">IF(O225="","",SUMIF('Daily Fills'!L204:L20202,'Growth Plan &amp; Statistics'!M225,'Daily Fills'!E204:E20202)/1000000)</f>
        <v/>
      </c>
      <c r="Q225" s="16"/>
      <c r="R225" s="16" t="str">
        <f aca="false">IF(N225="","",F225)</f>
        <v/>
      </c>
      <c r="S225" s="10"/>
    </row>
    <row collapsed="false" customFormat="false" customHeight="false" hidden="false" ht="13.3" outlineLevel="0" r="226">
      <c r="A226" s="16" t="n">
        <v>207</v>
      </c>
      <c r="B226" s="16" t="n">
        <f aca="false">ROUNDUP(A226/5,0)</f>
        <v>42</v>
      </c>
      <c r="C226" s="16" t="n">
        <f aca="false">ROUNDUP(A226/20.83333333,0)</f>
        <v>10</v>
      </c>
      <c r="D226" s="65" t="inlineStr">
        <f aca="false">IF(M226="",IF(C226=C225,D225,EDATE(D225,1)),M226)</f>
        <is>
          <t/>
        </is>
      </c>
      <c r="E226" s="16" t="n">
        <f aca="false">I225</f>
        <v>1387775.81</v>
      </c>
      <c r="F226" s="15" t="n">
        <f aca="false">ROUND(MIN($B$14,IF(SizeCalc="margin",E226*$E$13*$E$12/100000,E226*$I$13/$I$12/10)),2)</f>
        <v>100</v>
      </c>
      <c r="G226" s="15" t="n">
        <f aca="false">$B$12*$B$13</f>
        <v>10</v>
      </c>
      <c r="H226" s="15" t="n">
        <f aca="false">IF(Q226="",G226*F226*10,Q226)</f>
        <v>10000</v>
      </c>
      <c r="I226" s="18" t="n">
        <f aca="false">E226+H226</f>
        <v>1397775.81</v>
      </c>
      <c r="J226" s="18" t="n">
        <f aca="false">J225+(I226-I225)</f>
        <v>1347775.81</v>
      </c>
      <c r="K226" s="67" t="n">
        <f aca="false">H226/E226</f>
        <v>0.00720577482900498</v>
      </c>
      <c r="L226" s="67"/>
      <c r="M226" s="64"/>
      <c r="N226" s="16" t="str">
        <f aca="false">IF(M226="","",SUMIF('Daily Fills'!L205:L20191,'Growth Plan &amp; Statistics'!M226,'Daily Fills'!O205:O20191))</f>
        <v/>
      </c>
      <c r="O226" s="15" t="str">
        <f aca="false">IF(N226="","",SUMIF('Daily Fills'!L205:L20191,'Growth Plan &amp; Statistics'!M226,'Daily Fills'!P205:P20191))</f>
        <v/>
      </c>
      <c r="P226" s="15" t="str">
        <f aca="false">IF(O226="","",SUMIF('Daily Fills'!L205:L20203,'Growth Plan &amp; Statistics'!M226,'Daily Fills'!E205:E20203)/1000000)</f>
        <v/>
      </c>
      <c r="Q226" s="16"/>
      <c r="R226" s="16" t="str">
        <f aca="false">IF(N226="","",F226)</f>
        <v/>
      </c>
      <c r="S226" s="10"/>
    </row>
    <row collapsed="false" customFormat="false" customHeight="false" hidden="false" ht="13.3" outlineLevel="0" r="227">
      <c r="A227" s="16" t="n">
        <v>208</v>
      </c>
      <c r="B227" s="16" t="n">
        <f aca="false">ROUNDUP(A227/5,0)</f>
        <v>42</v>
      </c>
      <c r="C227" s="16" t="n">
        <f aca="false">ROUNDUP(A227/20.83333333,0)</f>
        <v>10</v>
      </c>
      <c r="D227" s="65" t="inlineStr">
        <f aca="false">IF(M227="",IF(C227=C226,D226,EDATE(D226,1)),M227)</f>
        <is>
          <t/>
        </is>
      </c>
      <c r="E227" s="16" t="n">
        <f aca="false">I226</f>
        <v>1397775.81</v>
      </c>
      <c r="F227" s="15" t="n">
        <f aca="false">ROUND(MIN($B$14,IF(SizeCalc="margin",E227*$E$13*$E$12/100000,E227*$I$13/$I$12/10)),2)</f>
        <v>100</v>
      </c>
      <c r="G227" s="15" t="n">
        <f aca="false">$B$12*$B$13</f>
        <v>10</v>
      </c>
      <c r="H227" s="15" t="n">
        <f aca="false">IF(Q227="",G227*F227*10,Q227)</f>
        <v>10000</v>
      </c>
      <c r="I227" s="18" t="n">
        <f aca="false">E227+H227</f>
        <v>1407775.81</v>
      </c>
      <c r="J227" s="18" t="n">
        <f aca="false">J226+(I227-I226)</f>
        <v>1357775.81</v>
      </c>
      <c r="K227" s="67" t="n">
        <f aca="false">H227/E227</f>
        <v>0.00715422310821075</v>
      </c>
      <c r="L227" s="67"/>
      <c r="M227" s="64"/>
      <c r="N227" s="16" t="str">
        <f aca="false">IF(M227="","",SUMIF('Daily Fills'!L206:L20192,'Growth Plan &amp; Statistics'!M227,'Daily Fills'!O206:O20192))</f>
        <v/>
      </c>
      <c r="O227" s="15" t="str">
        <f aca="false">IF(N227="","",SUMIF('Daily Fills'!L206:L20192,'Growth Plan &amp; Statistics'!M227,'Daily Fills'!P206:P20192))</f>
        <v/>
      </c>
      <c r="P227" s="15" t="str">
        <f aca="false">IF(O227="","",SUMIF('Daily Fills'!L206:L20204,'Growth Plan &amp; Statistics'!M227,'Daily Fills'!E206:E20204)/1000000)</f>
        <v/>
      </c>
      <c r="Q227" s="16"/>
      <c r="R227" s="16" t="str">
        <f aca="false">IF(N227="","",F227)</f>
        <v/>
      </c>
      <c r="S227" s="10"/>
    </row>
    <row collapsed="false" customFormat="false" customHeight="false" hidden="false" ht="13.3" outlineLevel="0" r="228">
      <c r="A228" s="16" t="n">
        <v>209</v>
      </c>
      <c r="B228" s="16" t="n">
        <f aca="false">ROUNDUP(A228/5,0)</f>
        <v>42</v>
      </c>
      <c r="C228" s="16" t="n">
        <f aca="false">ROUNDUP(A228/20.83333333,0)</f>
        <v>11</v>
      </c>
      <c r="D228" s="65" t="n">
        <f aca="false">IF(M228="",IF(C228=C227,D227,EDATE(D227,1)),M228)</f>
        <v>42114</v>
      </c>
      <c r="E228" s="16" t="n">
        <f aca="false">I227</f>
        <v>1407775.81</v>
      </c>
      <c r="F228" s="15" t="n">
        <f aca="false">ROUND(MIN($B$14,IF(SizeCalc="margin",E228*$E$13*$E$12/100000,E228*$I$13/$I$12/10)),2)</f>
        <v>100</v>
      </c>
      <c r="G228" s="15" t="n">
        <f aca="false">$B$12*$B$13</f>
        <v>10</v>
      </c>
      <c r="H228" s="15" t="n">
        <f aca="false">IF(Q228="",G228*F228*10,Q228)</f>
        <v>10000</v>
      </c>
      <c r="I228" s="18" t="n">
        <f aca="false">E228+H228</f>
        <v>1417775.81</v>
      </c>
      <c r="J228" s="18" t="n">
        <f aca="false">J227+(I228-I227)</f>
        <v>1367775.81</v>
      </c>
      <c r="K228" s="67" t="n">
        <f aca="false">H228/E228</f>
        <v>0.00710340377279249</v>
      </c>
      <c r="L228" s="67"/>
      <c r="M228" s="64"/>
      <c r="N228" s="16" t="str">
        <f aca="false">IF(M228="","",SUMIF('Daily Fills'!L207:L20193,'Growth Plan &amp; Statistics'!M228,'Daily Fills'!O207:O20193))</f>
        <v/>
      </c>
      <c r="O228" s="15" t="str">
        <f aca="false">IF(N228="","",SUMIF('Daily Fills'!L207:L20193,'Growth Plan &amp; Statistics'!M228,'Daily Fills'!P207:P20193))</f>
        <v/>
      </c>
      <c r="P228" s="15" t="str">
        <f aca="false">IF(O228="","",SUMIF('Daily Fills'!L207:L20205,'Growth Plan &amp; Statistics'!M228,'Daily Fills'!E207:E20205)/1000000)</f>
        <v/>
      </c>
      <c r="Q228" s="16"/>
      <c r="R228" s="16" t="str">
        <f aca="false">IF(N228="","",F228)</f>
        <v/>
      </c>
      <c r="S228" s="10"/>
    </row>
    <row collapsed="false" customFormat="false" customHeight="false" hidden="false" ht="13.3" outlineLevel="0" r="229">
      <c r="A229" s="16" t="n">
        <v>210</v>
      </c>
      <c r="B229" s="16" t="n">
        <f aca="false">ROUNDUP(A229/5,0)</f>
        <v>42</v>
      </c>
      <c r="C229" s="16" t="n">
        <f aca="false">ROUNDUP(A229/20.83333333,0)</f>
        <v>11</v>
      </c>
      <c r="D229" s="65" t="inlineStr">
        <f aca="false">IF(M229="",IF(C229=C228,D228,EDATE(D228,1)),M229)</f>
        <is>
          <t/>
        </is>
      </c>
      <c r="E229" s="16" t="n">
        <f aca="false">I228</f>
        <v>1417775.81</v>
      </c>
      <c r="F229" s="15" t="n">
        <f aca="false">ROUND(MIN($B$14,IF(SizeCalc="margin",E229*$E$13*$E$12/100000,E229*$I$13/$I$12/10)),2)</f>
        <v>100</v>
      </c>
      <c r="G229" s="15" t="n">
        <f aca="false">$B$12*$B$13</f>
        <v>10</v>
      </c>
      <c r="H229" s="15" t="n">
        <f aca="false">IF(Q229="",G229*F229*10,Q229)</f>
        <v>10000</v>
      </c>
      <c r="I229" s="18" t="n">
        <f aca="false">E229+H229</f>
        <v>1427775.81</v>
      </c>
      <c r="J229" s="18" t="n">
        <f aca="false">J228+(I229-I228)</f>
        <v>1377775.81</v>
      </c>
      <c r="K229" s="67" t="n">
        <f aca="false">H229/E229</f>
        <v>0.00705330132554596</v>
      </c>
      <c r="L229" s="67"/>
      <c r="M229" s="64"/>
      <c r="N229" s="16" t="str">
        <f aca="false">IF(M229="","",SUMIF('Daily Fills'!L208:L20194,'Growth Plan &amp; Statistics'!M229,'Daily Fills'!O208:O20194))</f>
        <v/>
      </c>
      <c r="O229" s="15" t="str">
        <f aca="false">IF(N229="","",SUMIF('Daily Fills'!L208:L20194,'Growth Plan &amp; Statistics'!M229,'Daily Fills'!P208:P20194))</f>
        <v/>
      </c>
      <c r="P229" s="15" t="str">
        <f aca="false">IF(O229="","",SUMIF('Daily Fills'!L208:L20206,'Growth Plan &amp; Statistics'!M229,'Daily Fills'!E208:E20206)/1000000)</f>
        <v/>
      </c>
      <c r="Q229" s="16"/>
      <c r="R229" s="16" t="str">
        <f aca="false">IF(N229="","",F229)</f>
        <v/>
      </c>
      <c r="S229" s="10"/>
    </row>
    <row collapsed="false" customFormat="false" customHeight="false" hidden="false" ht="13.3" outlineLevel="0" r="230">
      <c r="A230" s="16" t="n">
        <v>211</v>
      </c>
      <c r="B230" s="16" t="n">
        <f aca="false">ROUNDUP(A230/5,0)</f>
        <v>43</v>
      </c>
      <c r="C230" s="16" t="n">
        <f aca="false">ROUNDUP(A230/20.83333333,0)</f>
        <v>11</v>
      </c>
      <c r="D230" s="65" t="inlineStr">
        <f aca="false">IF(M230="",IF(C230=C229,D229,EDATE(D229,1)),M230)</f>
        <is>
          <t/>
        </is>
      </c>
      <c r="E230" s="16" t="n">
        <f aca="false">I229</f>
        <v>1427775.81</v>
      </c>
      <c r="F230" s="15" t="n">
        <f aca="false">ROUND(MIN($B$14,IF(SizeCalc="margin",E230*$E$13*$E$12/100000,E230*$I$13/$I$12/10)),2)</f>
        <v>100</v>
      </c>
      <c r="G230" s="15" t="n">
        <f aca="false">$B$12*$B$13</f>
        <v>10</v>
      </c>
      <c r="H230" s="15" t="n">
        <f aca="false">IF(Q230="",G230*F230*10,Q230)</f>
        <v>10000</v>
      </c>
      <c r="I230" s="18" t="n">
        <f aca="false">E230+H230</f>
        <v>1437775.81</v>
      </c>
      <c r="J230" s="18" t="n">
        <f aca="false">J229+(I230-I229)</f>
        <v>1387775.81</v>
      </c>
      <c r="K230" s="67" t="n">
        <f aca="false">H230/E230</f>
        <v>0.00700390070343046</v>
      </c>
      <c r="L230" s="67"/>
      <c r="M230" s="64"/>
      <c r="N230" s="16" t="str">
        <f aca="false">IF(M230="","",SUMIF('Daily Fills'!L209:L20195,'Growth Plan &amp; Statistics'!M230,'Daily Fills'!O209:O20195))</f>
        <v/>
      </c>
      <c r="O230" s="15" t="str">
        <f aca="false">IF(N230="","",SUMIF('Daily Fills'!L209:L20195,'Growth Plan &amp; Statistics'!M230,'Daily Fills'!P209:P20195))</f>
        <v/>
      </c>
      <c r="P230" s="15" t="str">
        <f aca="false">IF(O230="","",SUMIF('Daily Fills'!L209:L20207,'Growth Plan &amp; Statistics'!M230,'Daily Fills'!E209:E20207)/1000000)</f>
        <v/>
      </c>
      <c r="Q230" s="16"/>
      <c r="R230" s="16" t="str">
        <f aca="false">IF(N230="","",F230)</f>
        <v/>
      </c>
      <c r="S230" s="10"/>
    </row>
    <row collapsed="false" customFormat="false" customHeight="false" hidden="false" ht="13.3" outlineLevel="0" r="231">
      <c r="A231" s="16" t="n">
        <v>212</v>
      </c>
      <c r="B231" s="16" t="n">
        <f aca="false">ROUNDUP(A231/5,0)</f>
        <v>43</v>
      </c>
      <c r="C231" s="16" t="n">
        <f aca="false">ROUNDUP(A231/20.83333333,0)</f>
        <v>11</v>
      </c>
      <c r="D231" s="65" t="inlineStr">
        <f aca="false">IF(M231="",IF(C231=C230,D230,EDATE(D230,1)),M231)</f>
        <is>
          <t/>
        </is>
      </c>
      <c r="E231" s="16" t="n">
        <f aca="false">I230</f>
        <v>1437775.81</v>
      </c>
      <c r="F231" s="15" t="n">
        <f aca="false">ROUND(MIN($B$14,IF(SizeCalc="margin",E231*$E$13*$E$12/100000,E231*$I$13/$I$12/10)),2)</f>
        <v>100</v>
      </c>
      <c r="G231" s="15" t="n">
        <f aca="false">$B$12*$B$13</f>
        <v>10</v>
      </c>
      <c r="H231" s="15" t="n">
        <f aca="false">IF(Q231="",G231*F231*10,Q231)</f>
        <v>10000</v>
      </c>
      <c r="I231" s="18" t="n">
        <f aca="false">E231+H231</f>
        <v>1447775.81</v>
      </c>
      <c r="J231" s="18" t="n">
        <f aca="false">J230+(I231-I230)</f>
        <v>1397775.81</v>
      </c>
      <c r="K231" s="67" t="n">
        <f aca="false">H231/E231</f>
        <v>0.00695518726247036</v>
      </c>
      <c r="L231" s="67"/>
      <c r="M231" s="64"/>
      <c r="N231" s="16" t="str">
        <f aca="false">IF(M231="","",SUMIF('Daily Fills'!L210:L20196,'Growth Plan &amp; Statistics'!M231,'Daily Fills'!O210:O20196))</f>
        <v/>
      </c>
      <c r="O231" s="15" t="str">
        <f aca="false">IF(N231="","",SUMIF('Daily Fills'!L210:L20196,'Growth Plan &amp; Statistics'!M231,'Daily Fills'!P210:P20196))</f>
        <v/>
      </c>
      <c r="P231" s="15" t="str">
        <f aca="false">IF(O231="","",SUMIF('Daily Fills'!L210:L20208,'Growth Plan &amp; Statistics'!M231,'Daily Fills'!E210:E20208)/1000000)</f>
        <v/>
      </c>
      <c r="Q231" s="16"/>
      <c r="R231" s="16" t="str">
        <f aca="false">IF(N231="","",F231)</f>
        <v/>
      </c>
      <c r="S231" s="10"/>
    </row>
    <row collapsed="false" customFormat="false" customHeight="false" hidden="false" ht="13.3" outlineLevel="0" r="232">
      <c r="A232" s="16" t="n">
        <v>213</v>
      </c>
      <c r="B232" s="16" t="n">
        <f aca="false">ROUNDUP(A232/5,0)</f>
        <v>43</v>
      </c>
      <c r="C232" s="16" t="n">
        <f aca="false">ROUNDUP(A232/20.83333333,0)</f>
        <v>11</v>
      </c>
      <c r="D232" s="65" t="inlineStr">
        <f aca="false">IF(M232="",IF(C232=C231,D231,EDATE(D231,1)),M232)</f>
        <is>
          <t/>
        </is>
      </c>
      <c r="E232" s="16" t="n">
        <f aca="false">I231</f>
        <v>1447775.81</v>
      </c>
      <c r="F232" s="15" t="n">
        <f aca="false">ROUND(MIN($B$14,IF(SizeCalc="margin",E232*$E$13*$E$12/100000,E232*$I$13/$I$12/10)),2)</f>
        <v>100</v>
      </c>
      <c r="G232" s="15" t="n">
        <f aca="false">$B$12*$B$13</f>
        <v>10</v>
      </c>
      <c r="H232" s="15" t="n">
        <f aca="false">IF(Q232="",G232*F232*10,Q232)</f>
        <v>10000</v>
      </c>
      <c r="I232" s="18" t="n">
        <f aca="false">E232+H232</f>
        <v>1457775.81</v>
      </c>
      <c r="J232" s="18" t="n">
        <f aca="false">J231+(I232-I231)</f>
        <v>1407775.81</v>
      </c>
      <c r="K232" s="67" t="n">
        <f aca="false">H232/E232</f>
        <v>0.00690714676328236</v>
      </c>
      <c r="L232" s="67"/>
      <c r="M232" s="64"/>
      <c r="N232" s="16" t="str">
        <f aca="false">IF(M232="","",SUMIF('Daily Fills'!L211:L20197,'Growth Plan &amp; Statistics'!M232,'Daily Fills'!O211:O20197))</f>
        <v/>
      </c>
      <c r="O232" s="15" t="str">
        <f aca="false">IF(N232="","",SUMIF('Daily Fills'!L211:L20197,'Growth Plan &amp; Statistics'!M232,'Daily Fills'!P211:P20197))</f>
        <v/>
      </c>
      <c r="P232" s="15" t="str">
        <f aca="false">IF(O232="","",SUMIF('Daily Fills'!L211:L20209,'Growth Plan &amp; Statistics'!M232,'Daily Fills'!E211:E20209)/1000000)</f>
        <v/>
      </c>
      <c r="Q232" s="16"/>
      <c r="R232" s="16" t="str">
        <f aca="false">IF(N232="","",F232)</f>
        <v/>
      </c>
      <c r="S232" s="10"/>
    </row>
    <row collapsed="false" customFormat="false" customHeight="false" hidden="false" ht="13.3" outlineLevel="0" r="233">
      <c r="A233" s="16" t="n">
        <v>214</v>
      </c>
      <c r="B233" s="16" t="n">
        <f aca="false">ROUNDUP(A233/5,0)</f>
        <v>43</v>
      </c>
      <c r="C233" s="16" t="n">
        <f aca="false">ROUNDUP(A233/20.83333333,0)</f>
        <v>11</v>
      </c>
      <c r="D233" s="65" t="inlineStr">
        <f aca="false">IF(M233="",IF(C233=C232,D232,EDATE(D232,1)),M233)</f>
        <is>
          <t/>
        </is>
      </c>
      <c r="E233" s="16" t="n">
        <f aca="false">I232</f>
        <v>1457775.81</v>
      </c>
      <c r="F233" s="15" t="n">
        <f aca="false">ROUND(MIN($B$14,IF(SizeCalc="margin",E233*$E$13*$E$12/100000,E233*$I$13/$I$12/10)),2)</f>
        <v>100</v>
      </c>
      <c r="G233" s="15" t="n">
        <f aca="false">$B$12*$B$13</f>
        <v>10</v>
      </c>
      <c r="H233" s="15" t="n">
        <f aca="false">IF(Q233="",G233*F233*10,Q233)</f>
        <v>10000</v>
      </c>
      <c r="I233" s="18" t="n">
        <f aca="false">E233+H233</f>
        <v>1467775.81</v>
      </c>
      <c r="J233" s="18" t="n">
        <f aca="false">J232+(I233-I232)</f>
        <v>1417775.81</v>
      </c>
      <c r="K233" s="67" t="n">
        <f aca="false">H233/E233</f>
        <v>0.00685976535719851</v>
      </c>
      <c r="L233" s="67"/>
      <c r="M233" s="64"/>
      <c r="N233" s="16" t="str">
        <f aca="false">IF(M233="","",SUMIF('Daily Fills'!L212:L20198,'Growth Plan &amp; Statistics'!M233,'Daily Fills'!O212:O20198))</f>
        <v/>
      </c>
      <c r="O233" s="15" t="str">
        <f aca="false">IF(N233="","",SUMIF('Daily Fills'!L212:L20198,'Growth Plan &amp; Statistics'!M233,'Daily Fills'!P212:P20198))</f>
        <v/>
      </c>
      <c r="P233" s="15" t="str">
        <f aca="false">IF(O233="","",SUMIF('Daily Fills'!L212:L20210,'Growth Plan &amp; Statistics'!M233,'Daily Fills'!E212:E20210)/1000000)</f>
        <v/>
      </c>
      <c r="Q233" s="16"/>
      <c r="R233" s="16" t="str">
        <f aca="false">IF(N233="","",F233)</f>
        <v/>
      </c>
      <c r="S233" s="10"/>
    </row>
    <row collapsed="false" customFormat="false" customHeight="false" hidden="false" ht="13.3" outlineLevel="0" r="234">
      <c r="A234" s="16" t="n">
        <v>215</v>
      </c>
      <c r="B234" s="16" t="n">
        <f aca="false">ROUNDUP(A234/5,0)</f>
        <v>43</v>
      </c>
      <c r="C234" s="16" t="n">
        <f aca="false">ROUNDUP(A234/20.83333333,0)</f>
        <v>11</v>
      </c>
      <c r="D234" s="65" t="inlineStr">
        <f aca="false">IF(M234="",IF(C234=C233,D233,EDATE(D233,1)),M234)</f>
        <is>
          <t/>
        </is>
      </c>
      <c r="E234" s="16" t="n">
        <f aca="false">I233</f>
        <v>1467775.81</v>
      </c>
      <c r="F234" s="15" t="n">
        <f aca="false">ROUND(MIN($B$14,IF(SizeCalc="margin",E234*$E$13*$E$12/100000,E234*$I$13/$I$12/10)),2)</f>
        <v>100</v>
      </c>
      <c r="G234" s="15" t="n">
        <f aca="false">$B$12*$B$13</f>
        <v>10</v>
      </c>
      <c r="H234" s="15" t="n">
        <f aca="false">IF(Q234="",G234*F234*10,Q234)</f>
        <v>10000</v>
      </c>
      <c r="I234" s="18" t="n">
        <f aca="false">E234+H234</f>
        <v>1477775.81</v>
      </c>
      <c r="J234" s="18" t="n">
        <f aca="false">J233+(I234-I233)</f>
        <v>1427775.81</v>
      </c>
      <c r="K234" s="67" t="n">
        <f aca="false">H234/E234</f>
        <v>0.00681302957295638</v>
      </c>
      <c r="L234" s="67"/>
      <c r="M234" s="64"/>
      <c r="N234" s="16" t="str">
        <f aca="false">IF(M234="","",SUMIF('Daily Fills'!L213:L20199,'Growth Plan &amp; Statistics'!M234,'Daily Fills'!O213:O20199))</f>
        <v/>
      </c>
      <c r="O234" s="15" t="str">
        <f aca="false">IF(N234="","",SUMIF('Daily Fills'!L213:L20199,'Growth Plan &amp; Statistics'!M234,'Daily Fills'!P213:P20199))</f>
        <v/>
      </c>
      <c r="P234" s="15" t="str">
        <f aca="false">IF(O234="","",SUMIF('Daily Fills'!L213:L20211,'Growth Plan &amp; Statistics'!M234,'Daily Fills'!E213:E20211)/1000000)</f>
        <v/>
      </c>
      <c r="Q234" s="16"/>
      <c r="R234" s="16" t="str">
        <f aca="false">IF(N234="","",F234)</f>
        <v/>
      </c>
      <c r="S234" s="10"/>
    </row>
    <row collapsed="false" customFormat="false" customHeight="false" hidden="false" ht="13.3" outlineLevel="0" r="235">
      <c r="A235" s="16" t="n">
        <v>216</v>
      </c>
      <c r="B235" s="16" t="n">
        <f aca="false">ROUNDUP(A235/5,0)</f>
        <v>44</v>
      </c>
      <c r="C235" s="16" t="n">
        <f aca="false">ROUNDUP(A235/20.83333333,0)</f>
        <v>11</v>
      </c>
      <c r="D235" s="65" t="inlineStr">
        <f aca="false">IF(M235="",IF(C235=C234,D234,EDATE(D234,1)),M235)</f>
        <is>
          <t/>
        </is>
      </c>
      <c r="E235" s="16" t="n">
        <f aca="false">I234</f>
        <v>1477775.81</v>
      </c>
      <c r="F235" s="15" t="n">
        <f aca="false">ROUND(MIN($B$14,IF(SizeCalc="margin",E235*$E$13*$E$12/100000,E235*$I$13/$I$12/10)),2)</f>
        <v>100</v>
      </c>
      <c r="G235" s="15" t="n">
        <f aca="false">$B$12*$B$13</f>
        <v>10</v>
      </c>
      <c r="H235" s="15" t="n">
        <f aca="false">IF(Q235="",G235*F235*10,Q235)</f>
        <v>10000</v>
      </c>
      <c r="I235" s="18" t="n">
        <f aca="false">E235+H235</f>
        <v>1487775.81</v>
      </c>
      <c r="J235" s="18" t="n">
        <f aca="false">J234+(I235-I234)</f>
        <v>1437775.81</v>
      </c>
      <c r="K235" s="67" t="n">
        <f aca="false">H235/E235</f>
        <v>0.00676692630392969</v>
      </c>
      <c r="L235" s="67"/>
      <c r="M235" s="64"/>
      <c r="N235" s="16" t="str">
        <f aca="false">IF(M235="","",SUMIF('Daily Fills'!L214:L20200,'Growth Plan &amp; Statistics'!M235,'Daily Fills'!O214:O20200))</f>
        <v/>
      </c>
      <c r="O235" s="15" t="str">
        <f aca="false">IF(N235="","",SUMIF('Daily Fills'!L214:L20200,'Growth Plan &amp; Statistics'!M235,'Daily Fills'!P214:P20200))</f>
        <v/>
      </c>
      <c r="P235" s="15" t="str">
        <f aca="false">IF(O235="","",SUMIF('Daily Fills'!L214:L20212,'Growth Plan &amp; Statistics'!M235,'Daily Fills'!E214:E20212)/1000000)</f>
        <v/>
      </c>
      <c r="Q235" s="16"/>
      <c r="R235" s="16" t="str">
        <f aca="false">IF(N235="","",F235)</f>
        <v/>
      </c>
      <c r="S235" s="10"/>
    </row>
    <row collapsed="false" customFormat="false" customHeight="false" hidden="false" ht="13.3" outlineLevel="0" r="236">
      <c r="A236" s="16" t="n">
        <v>217</v>
      </c>
      <c r="B236" s="16" t="n">
        <f aca="false">ROUNDUP(A236/5,0)</f>
        <v>44</v>
      </c>
      <c r="C236" s="16" t="n">
        <f aca="false">ROUNDUP(A236/20.83333333,0)</f>
        <v>11</v>
      </c>
      <c r="D236" s="65" t="inlineStr">
        <f aca="false">IF(M236="",IF(C236=C235,D235,EDATE(D235,1)),M236)</f>
        <is>
          <t/>
        </is>
      </c>
      <c r="E236" s="16" t="n">
        <f aca="false">I235</f>
        <v>1487775.81</v>
      </c>
      <c r="F236" s="15" t="n">
        <f aca="false">ROUND(MIN($B$14,IF(SizeCalc="margin",E236*$E$13*$E$12/100000,E236*$I$13/$I$12/10)),2)</f>
        <v>100</v>
      </c>
      <c r="G236" s="15" t="n">
        <f aca="false">$B$12*$B$13</f>
        <v>10</v>
      </c>
      <c r="H236" s="15" t="n">
        <f aca="false">IF(Q236="",G236*F236*10,Q236)</f>
        <v>10000</v>
      </c>
      <c r="I236" s="18" t="n">
        <f aca="false">E236+H236</f>
        <v>1497775.81</v>
      </c>
      <c r="J236" s="18" t="n">
        <f aca="false">J235+(I236-I235)</f>
        <v>1447775.81</v>
      </c>
      <c r="K236" s="67" t="n">
        <f aca="false">H236/E236</f>
        <v>0.00672144279587393</v>
      </c>
      <c r="L236" s="67"/>
      <c r="M236" s="64"/>
      <c r="N236" s="16" t="str">
        <f aca="false">IF(M236="","",SUMIF('Daily Fills'!L215:L20201,'Growth Plan &amp; Statistics'!M236,'Daily Fills'!O215:O20201))</f>
        <v/>
      </c>
      <c r="O236" s="15" t="str">
        <f aca="false">IF(N236="","",SUMIF('Daily Fills'!L215:L20201,'Growth Plan &amp; Statistics'!M236,'Daily Fills'!P215:P20201))</f>
        <v/>
      </c>
      <c r="P236" s="15" t="str">
        <f aca="false">IF(O236="","",SUMIF('Daily Fills'!L215:L20213,'Growth Plan &amp; Statistics'!M236,'Daily Fills'!E215:E20213)/1000000)</f>
        <v/>
      </c>
      <c r="Q236" s="16"/>
      <c r="R236" s="16" t="str">
        <f aca="false">IF(N236="","",F236)</f>
        <v/>
      </c>
      <c r="S236" s="10"/>
    </row>
    <row collapsed="false" customFormat="false" customHeight="false" hidden="false" ht="13.3" outlineLevel="0" r="237">
      <c r="A237" s="16" t="n">
        <v>218</v>
      </c>
      <c r="B237" s="16" t="n">
        <f aca="false">ROUNDUP(A237/5,0)</f>
        <v>44</v>
      </c>
      <c r="C237" s="16" t="n">
        <f aca="false">ROUNDUP(A237/20.83333333,0)</f>
        <v>11</v>
      </c>
      <c r="D237" s="65" t="inlineStr">
        <f aca="false">IF(M237="",IF(C237=C236,D236,EDATE(D236,1)),M237)</f>
        <is>
          <t/>
        </is>
      </c>
      <c r="E237" s="16" t="n">
        <f aca="false">I236</f>
        <v>1497775.81</v>
      </c>
      <c r="F237" s="15" t="n">
        <f aca="false">ROUND(MIN($B$14,IF(SizeCalc="margin",E237*$E$13*$E$12/100000,E237*$I$13/$I$12/10)),2)</f>
        <v>100</v>
      </c>
      <c r="G237" s="15" t="n">
        <f aca="false">$B$12*$B$13</f>
        <v>10</v>
      </c>
      <c r="H237" s="15" t="n">
        <f aca="false">IF(Q237="",G237*F237*10,Q237)</f>
        <v>10000</v>
      </c>
      <c r="I237" s="18" t="n">
        <f aca="false">E237+H237</f>
        <v>1507775.81</v>
      </c>
      <c r="J237" s="18" t="n">
        <f aca="false">J236+(I237-I236)</f>
        <v>1457775.81</v>
      </c>
      <c r="K237" s="67" t="n">
        <f aca="false">H237/E237</f>
        <v>0.00667656663516284</v>
      </c>
      <c r="L237" s="67"/>
      <c r="M237" s="64"/>
      <c r="N237" s="16" t="str">
        <f aca="false">IF(M237="","",SUMIF('Daily Fills'!L216:L20202,'Growth Plan &amp; Statistics'!M237,'Daily Fills'!O216:O20202))</f>
        <v/>
      </c>
      <c r="O237" s="15" t="str">
        <f aca="false">IF(N237="","",SUMIF('Daily Fills'!L216:L20202,'Growth Plan &amp; Statistics'!M237,'Daily Fills'!P216:P20202))</f>
        <v/>
      </c>
      <c r="P237" s="15" t="str">
        <f aca="false">IF(O237="","",SUMIF('Daily Fills'!L216:L20214,'Growth Plan &amp; Statistics'!M237,'Daily Fills'!E216:E20214)/1000000)</f>
        <v/>
      </c>
      <c r="Q237" s="16"/>
      <c r="R237" s="16" t="str">
        <f aca="false">IF(N237="","",F237)</f>
        <v/>
      </c>
      <c r="S237" s="10"/>
    </row>
    <row collapsed="false" customFormat="false" customHeight="false" hidden="false" ht="13.3" outlineLevel="0" r="238">
      <c r="A238" s="16" t="n">
        <v>219</v>
      </c>
      <c r="B238" s="16" t="n">
        <f aca="false">ROUNDUP(A238/5,0)</f>
        <v>44</v>
      </c>
      <c r="C238" s="16" t="n">
        <f aca="false">ROUNDUP(A238/20.83333333,0)</f>
        <v>11</v>
      </c>
      <c r="D238" s="65" t="inlineStr">
        <f aca="false">IF(M238="",IF(C238=C237,D237,EDATE(D237,1)),M238)</f>
        <is>
          <t/>
        </is>
      </c>
      <c r="E238" s="16" t="n">
        <f aca="false">I237</f>
        <v>1507775.81</v>
      </c>
      <c r="F238" s="15" t="n">
        <f aca="false">ROUND(MIN($B$14,IF(SizeCalc="margin",E238*$E$13*$E$12/100000,E238*$I$13/$I$12/10)),2)</f>
        <v>100</v>
      </c>
      <c r="G238" s="15" t="n">
        <f aca="false">$B$12*$B$13</f>
        <v>10</v>
      </c>
      <c r="H238" s="15" t="n">
        <f aca="false">IF(Q238="",G238*F238*10,Q238)</f>
        <v>10000</v>
      </c>
      <c r="I238" s="18" t="n">
        <f aca="false">E238+H238</f>
        <v>1517775.81</v>
      </c>
      <c r="J238" s="18" t="n">
        <f aca="false">J237+(I238-I237)</f>
        <v>1467775.81</v>
      </c>
      <c r="K238" s="67" t="n">
        <f aca="false">H238/E238</f>
        <v>0.00663228573749303</v>
      </c>
      <c r="L238" s="67"/>
      <c r="M238" s="64"/>
      <c r="N238" s="16" t="str">
        <f aca="false">IF(M238="","",SUMIF('Daily Fills'!L217:L20203,'Growth Plan &amp; Statistics'!M238,'Daily Fills'!O217:O20203))</f>
        <v/>
      </c>
      <c r="O238" s="15" t="str">
        <f aca="false">IF(N238="","",SUMIF('Daily Fills'!L217:L20203,'Growth Plan &amp; Statistics'!M238,'Daily Fills'!P217:P20203))</f>
        <v/>
      </c>
      <c r="P238" s="15" t="str">
        <f aca="false">IF(O238="","",SUMIF('Daily Fills'!L217:L20215,'Growth Plan &amp; Statistics'!M238,'Daily Fills'!E217:E20215)/1000000)</f>
        <v/>
      </c>
      <c r="Q238" s="16"/>
      <c r="R238" s="16" t="str">
        <f aca="false">IF(N238="","",F238)</f>
        <v/>
      </c>
      <c r="S238" s="10"/>
    </row>
    <row collapsed="false" customFormat="false" customHeight="false" hidden="false" ht="13.3" outlineLevel="0" r="239">
      <c r="A239" s="16" t="n">
        <v>220</v>
      </c>
      <c r="B239" s="16" t="n">
        <f aca="false">ROUNDUP(A239/5,0)</f>
        <v>44</v>
      </c>
      <c r="C239" s="16" t="n">
        <f aca="false">ROUNDUP(A239/20.83333333,0)</f>
        <v>11</v>
      </c>
      <c r="D239" s="65" t="inlineStr">
        <f aca="false">IF(M239="",IF(C239=C238,D238,EDATE(D238,1)),M239)</f>
        <is>
          <t/>
        </is>
      </c>
      <c r="E239" s="16" t="n">
        <f aca="false">I238</f>
        <v>1517775.81</v>
      </c>
      <c r="F239" s="15" t="n">
        <f aca="false">ROUND(MIN($B$14,IF(SizeCalc="margin",E239*$E$13*$E$12/100000,E239*$I$13/$I$12/10)),2)</f>
        <v>100</v>
      </c>
      <c r="G239" s="15" t="n">
        <f aca="false">$B$12*$B$13</f>
        <v>10</v>
      </c>
      <c r="H239" s="15" t="n">
        <f aca="false">IF(Q239="",G239*F239*10,Q239)</f>
        <v>10000</v>
      </c>
      <c r="I239" s="18" t="n">
        <f aca="false">E239+H239</f>
        <v>1527775.81</v>
      </c>
      <c r="J239" s="18" t="n">
        <f aca="false">J238+(I239-I238)</f>
        <v>1477775.81</v>
      </c>
      <c r="K239" s="67" t="n">
        <f aca="false">H239/E239</f>
        <v>0.0065885883370351</v>
      </c>
      <c r="L239" s="67"/>
      <c r="M239" s="64"/>
      <c r="N239" s="16" t="str">
        <f aca="false">IF(M239="","",SUMIF('Daily Fills'!L218:L20204,'Growth Plan &amp; Statistics'!M239,'Daily Fills'!O218:O20204))</f>
        <v/>
      </c>
      <c r="O239" s="15" t="str">
        <f aca="false">IF(N239="","",SUMIF('Daily Fills'!L218:L20204,'Growth Plan &amp; Statistics'!M239,'Daily Fills'!P218:P20204))</f>
        <v/>
      </c>
      <c r="P239" s="15" t="str">
        <f aca="false">IF(O239="","",SUMIF('Daily Fills'!L218:L20216,'Growth Plan &amp; Statistics'!M239,'Daily Fills'!E218:E20216)/1000000)</f>
        <v/>
      </c>
      <c r="Q239" s="16"/>
      <c r="R239" s="16" t="str">
        <f aca="false">IF(N239="","",F239)</f>
        <v/>
      </c>
      <c r="S239" s="10"/>
    </row>
    <row collapsed="false" customFormat="false" customHeight="false" hidden="false" ht="13.3" outlineLevel="0" r="240">
      <c r="A240" s="16" t="n">
        <v>221</v>
      </c>
      <c r="B240" s="16" t="n">
        <f aca="false">ROUNDUP(A240/5,0)</f>
        <v>45</v>
      </c>
      <c r="C240" s="16" t="n">
        <f aca="false">ROUNDUP(A240/20.83333333,0)</f>
        <v>11</v>
      </c>
      <c r="D240" s="65" t="inlineStr">
        <f aca="false">IF(M240="",IF(C240=C239,D239,EDATE(D239,1)),M240)</f>
        <is>
          <t/>
        </is>
      </c>
      <c r="E240" s="16" t="n">
        <f aca="false">I239</f>
        <v>1527775.81</v>
      </c>
      <c r="F240" s="15" t="n">
        <f aca="false">ROUND(MIN($B$14,IF(SizeCalc="margin",E240*$E$13*$E$12/100000,E240*$I$13/$I$12/10)),2)</f>
        <v>100</v>
      </c>
      <c r="G240" s="15" t="n">
        <f aca="false">$B$12*$B$13</f>
        <v>10</v>
      </c>
      <c r="H240" s="15" t="n">
        <f aca="false">IF(Q240="",G240*F240*10,Q240)</f>
        <v>10000</v>
      </c>
      <c r="I240" s="18" t="n">
        <f aca="false">E240+H240</f>
        <v>1537775.81</v>
      </c>
      <c r="J240" s="18" t="n">
        <f aca="false">J239+(I240-I239)</f>
        <v>1487775.81</v>
      </c>
      <c r="K240" s="67" t="n">
        <f aca="false">H240/E240</f>
        <v>0.00654546297601086</v>
      </c>
      <c r="L240" s="67"/>
      <c r="M240" s="64"/>
      <c r="N240" s="16" t="str">
        <f aca="false">IF(M240="","",SUMIF('Daily Fills'!L219:L20205,'Growth Plan &amp; Statistics'!M240,'Daily Fills'!O219:O20205))</f>
        <v/>
      </c>
      <c r="O240" s="15" t="str">
        <f aca="false">IF(N240="","",SUMIF('Daily Fills'!L219:L20205,'Growth Plan &amp; Statistics'!M240,'Daily Fills'!P219:P20205))</f>
        <v/>
      </c>
      <c r="P240" s="15" t="str">
        <f aca="false">IF(O240="","",SUMIF('Daily Fills'!L219:L20217,'Growth Plan &amp; Statistics'!M240,'Daily Fills'!E219:E20217)/1000000)</f>
        <v/>
      </c>
      <c r="Q240" s="16"/>
      <c r="R240" s="16" t="str">
        <f aca="false">IF(N240="","",F240)</f>
        <v/>
      </c>
      <c r="S240" s="10"/>
    </row>
    <row collapsed="false" customFormat="false" customHeight="false" hidden="false" ht="13.3" outlineLevel="0" r="241">
      <c r="A241" s="16" t="n">
        <v>222</v>
      </c>
      <c r="B241" s="16" t="n">
        <f aca="false">ROUNDUP(A241/5,0)</f>
        <v>45</v>
      </c>
      <c r="C241" s="16" t="n">
        <f aca="false">ROUNDUP(A241/20.83333333,0)</f>
        <v>11</v>
      </c>
      <c r="D241" s="65" t="inlineStr">
        <f aca="false">IF(M241="",IF(C241=C240,D240,EDATE(D240,1)),M241)</f>
        <is>
          <t/>
        </is>
      </c>
      <c r="E241" s="16" t="n">
        <f aca="false">I240</f>
        <v>1537775.81</v>
      </c>
      <c r="F241" s="15" t="n">
        <f aca="false">ROUND(MIN($B$14,IF(SizeCalc="margin",E241*$E$13*$E$12/100000,E241*$I$13/$I$12/10)),2)</f>
        <v>100</v>
      </c>
      <c r="G241" s="15" t="n">
        <f aca="false">$B$12*$B$13</f>
        <v>10</v>
      </c>
      <c r="H241" s="15" t="n">
        <f aca="false">IF(Q241="",G241*F241*10,Q241)</f>
        <v>10000</v>
      </c>
      <c r="I241" s="18" t="n">
        <f aca="false">E241+H241</f>
        <v>1547775.81</v>
      </c>
      <c r="J241" s="18" t="n">
        <f aca="false">J240+(I241-I240)</f>
        <v>1497775.81</v>
      </c>
      <c r="K241" s="67" t="n">
        <f aca="false">H241/E241</f>
        <v>0.00650289849467719</v>
      </c>
      <c r="L241" s="67"/>
      <c r="M241" s="64"/>
      <c r="N241" s="16" t="str">
        <f aca="false">IF(M241="","",SUMIF('Daily Fills'!L220:L20206,'Growth Plan &amp; Statistics'!M241,'Daily Fills'!O220:O20206))</f>
        <v/>
      </c>
      <c r="O241" s="15" t="str">
        <f aca="false">IF(N241="","",SUMIF('Daily Fills'!L220:L20206,'Growth Plan &amp; Statistics'!M241,'Daily Fills'!P220:P20206))</f>
        <v/>
      </c>
      <c r="P241" s="15" t="str">
        <f aca="false">IF(O241="","",SUMIF('Daily Fills'!L220:L20218,'Growth Plan &amp; Statistics'!M241,'Daily Fills'!E220:E20218)/1000000)</f>
        <v/>
      </c>
      <c r="Q241" s="16"/>
      <c r="R241" s="16" t="str">
        <f aca="false">IF(N241="","",F241)</f>
        <v/>
      </c>
      <c r="S241" s="10"/>
    </row>
    <row collapsed="false" customFormat="false" customHeight="false" hidden="false" ht="13.3" outlineLevel="0" r="242">
      <c r="A242" s="16" t="n">
        <v>223</v>
      </c>
      <c r="B242" s="16" t="n">
        <f aca="false">ROUNDUP(A242/5,0)</f>
        <v>45</v>
      </c>
      <c r="C242" s="16" t="n">
        <f aca="false">ROUNDUP(A242/20.83333333,0)</f>
        <v>11</v>
      </c>
      <c r="D242" s="65" t="inlineStr">
        <f aca="false">IF(M242="",IF(C242=C241,D241,EDATE(D241,1)),M242)</f>
        <is>
          <t/>
        </is>
      </c>
      <c r="E242" s="16" t="n">
        <f aca="false">I241</f>
        <v>1547775.81</v>
      </c>
      <c r="F242" s="15" t="n">
        <f aca="false">ROUND(MIN($B$14,IF(SizeCalc="margin",E242*$E$13*$E$12/100000,E242*$I$13/$I$12/10)),2)</f>
        <v>100</v>
      </c>
      <c r="G242" s="15" t="n">
        <f aca="false">$B$12*$B$13</f>
        <v>10</v>
      </c>
      <c r="H242" s="15" t="n">
        <f aca="false">IF(Q242="",G242*F242*10,Q242)</f>
        <v>10000</v>
      </c>
      <c r="I242" s="18" t="n">
        <f aca="false">E242+H242</f>
        <v>1557775.81</v>
      </c>
      <c r="J242" s="18" t="n">
        <f aca="false">J241+(I242-I241)</f>
        <v>1507775.81</v>
      </c>
      <c r="K242" s="67" t="n">
        <f aca="false">H242/E242</f>
        <v>0.00646088402169821</v>
      </c>
      <c r="L242" s="67"/>
      <c r="M242" s="64"/>
      <c r="N242" s="16" t="str">
        <f aca="false">IF(M242="","",SUMIF('Daily Fills'!L221:L20207,'Growth Plan &amp; Statistics'!M242,'Daily Fills'!O221:O20207))</f>
        <v/>
      </c>
      <c r="O242" s="15" t="str">
        <f aca="false">IF(N242="","",SUMIF('Daily Fills'!L221:L20207,'Growth Plan &amp; Statistics'!M242,'Daily Fills'!P221:P20207))</f>
        <v/>
      </c>
      <c r="P242" s="15" t="str">
        <f aca="false">IF(O242="","",SUMIF('Daily Fills'!L221:L20219,'Growth Plan &amp; Statistics'!M242,'Daily Fills'!E221:E20219)/1000000)</f>
        <v/>
      </c>
      <c r="Q242" s="16"/>
      <c r="R242" s="16" t="str">
        <f aca="false">IF(N242="","",F242)</f>
        <v/>
      </c>
      <c r="S242" s="10"/>
    </row>
    <row collapsed="false" customFormat="false" customHeight="false" hidden="false" ht="13.3" outlineLevel="0" r="243">
      <c r="A243" s="16" t="n">
        <v>224</v>
      </c>
      <c r="B243" s="16" t="n">
        <f aca="false">ROUNDUP(A243/5,0)</f>
        <v>45</v>
      </c>
      <c r="C243" s="16" t="n">
        <f aca="false">ROUNDUP(A243/20.83333333,0)</f>
        <v>11</v>
      </c>
      <c r="D243" s="65" t="inlineStr">
        <f aca="false">IF(M243="",IF(C243=C242,D242,EDATE(D242,1)),M243)</f>
        <is>
          <t/>
        </is>
      </c>
      <c r="E243" s="16" t="n">
        <f aca="false">I242</f>
        <v>1557775.81</v>
      </c>
      <c r="F243" s="15" t="n">
        <f aca="false">ROUND(MIN($B$14,IF(SizeCalc="margin",E243*$E$13*$E$12/100000,E243*$I$13/$I$12/10)),2)</f>
        <v>100</v>
      </c>
      <c r="G243" s="15" t="n">
        <f aca="false">$B$12*$B$13</f>
        <v>10</v>
      </c>
      <c r="H243" s="15" t="n">
        <f aca="false">IF(Q243="",G243*F243*10,Q243)</f>
        <v>10000</v>
      </c>
      <c r="I243" s="18" t="n">
        <f aca="false">E243+H243</f>
        <v>1567775.81</v>
      </c>
      <c r="J243" s="18" t="n">
        <f aca="false">J242+(I243-I242)</f>
        <v>1517775.81</v>
      </c>
      <c r="K243" s="67" t="n">
        <f aca="false">H243/E243</f>
        <v>0.00641940896488821</v>
      </c>
      <c r="L243" s="67"/>
      <c r="M243" s="64"/>
      <c r="N243" s="16" t="str">
        <f aca="false">IF(M243="","",SUMIF('Daily Fills'!L222:L20208,'Growth Plan &amp; Statistics'!M243,'Daily Fills'!O222:O20208))</f>
        <v/>
      </c>
      <c r="O243" s="15" t="str">
        <f aca="false">IF(N243="","",SUMIF('Daily Fills'!L222:L20208,'Growth Plan &amp; Statistics'!M243,'Daily Fills'!P222:P20208))</f>
        <v/>
      </c>
      <c r="P243" s="15" t="str">
        <f aca="false">IF(O243="","",SUMIF('Daily Fills'!L222:L20220,'Growth Plan &amp; Statistics'!M243,'Daily Fills'!E222:E20220)/1000000)</f>
        <v/>
      </c>
      <c r="Q243" s="16"/>
      <c r="R243" s="16" t="str">
        <f aca="false">IF(N243="","",F243)</f>
        <v/>
      </c>
      <c r="S243" s="10"/>
    </row>
    <row collapsed="false" customFormat="false" customHeight="false" hidden="false" ht="13.3" outlineLevel="0" r="244">
      <c r="A244" s="16" t="n">
        <v>225</v>
      </c>
      <c r="B244" s="16" t="n">
        <f aca="false">ROUNDUP(A244/5,0)</f>
        <v>45</v>
      </c>
      <c r="C244" s="16" t="n">
        <f aca="false">ROUNDUP(A244/20.83333333,0)</f>
        <v>11</v>
      </c>
      <c r="D244" s="65" t="inlineStr">
        <f aca="false">IF(M244="",IF(C244=C243,D243,EDATE(D243,1)),M244)</f>
        <is>
          <t/>
        </is>
      </c>
      <c r="E244" s="16" t="n">
        <f aca="false">I243</f>
        <v>1567775.81</v>
      </c>
      <c r="F244" s="15" t="n">
        <f aca="false">ROUND(MIN($B$14,IF(SizeCalc="margin",E244*$E$13*$E$12/100000,E244*$I$13/$I$12/10)),2)</f>
        <v>100</v>
      </c>
      <c r="G244" s="15" t="n">
        <f aca="false">$B$12*$B$13</f>
        <v>10</v>
      </c>
      <c r="H244" s="15" t="n">
        <f aca="false">IF(Q244="",G244*F244*10,Q244)</f>
        <v>10000</v>
      </c>
      <c r="I244" s="18" t="n">
        <f aca="false">E244+H244</f>
        <v>1577775.81</v>
      </c>
      <c r="J244" s="18" t="n">
        <f aca="false">J243+(I244-I243)</f>
        <v>1527775.81</v>
      </c>
      <c r="K244" s="67" t="n">
        <f aca="false">H244/E244</f>
        <v>0.00637846300230898</v>
      </c>
      <c r="L244" s="67"/>
      <c r="M244" s="64"/>
      <c r="N244" s="16" t="str">
        <f aca="false">IF(M244="","",SUMIF('Daily Fills'!L223:L20209,'Growth Plan &amp; Statistics'!M244,'Daily Fills'!O223:O20209))</f>
        <v/>
      </c>
      <c r="O244" s="15" t="str">
        <f aca="false">IF(N244="","",SUMIF('Daily Fills'!L223:L20209,'Growth Plan &amp; Statistics'!M244,'Daily Fills'!P223:P20209))</f>
        <v/>
      </c>
      <c r="P244" s="15" t="str">
        <f aca="false">IF(O244="","",SUMIF('Daily Fills'!L223:L20221,'Growth Plan &amp; Statistics'!M244,'Daily Fills'!E223:E20221)/1000000)</f>
        <v/>
      </c>
      <c r="Q244" s="16"/>
      <c r="R244" s="16" t="str">
        <f aca="false">IF(N244="","",F244)</f>
        <v/>
      </c>
      <c r="S244" s="10"/>
    </row>
    <row collapsed="false" customFormat="false" customHeight="false" hidden="false" ht="13.3" outlineLevel="0" r="245">
      <c r="A245" s="16" t="n">
        <v>226</v>
      </c>
      <c r="B245" s="16" t="n">
        <f aca="false">ROUNDUP(A245/5,0)</f>
        <v>46</v>
      </c>
      <c r="C245" s="16" t="n">
        <f aca="false">ROUNDUP(A245/20.83333333,0)</f>
        <v>11</v>
      </c>
      <c r="D245" s="65" t="inlineStr">
        <f aca="false">IF(M245="",IF(C245=C244,D244,EDATE(D244,1)),M245)</f>
        <is>
          <t/>
        </is>
      </c>
      <c r="E245" s="16" t="n">
        <f aca="false">I244</f>
        <v>1577775.81</v>
      </c>
      <c r="F245" s="15" t="n">
        <f aca="false">ROUND(MIN($B$14,IF(SizeCalc="margin",E245*$E$13*$E$12/100000,E245*$I$13/$I$12/10)),2)</f>
        <v>100</v>
      </c>
      <c r="G245" s="15" t="n">
        <f aca="false">$B$12*$B$13</f>
        <v>10</v>
      </c>
      <c r="H245" s="15" t="n">
        <f aca="false">IF(Q245="",G245*F245*10,Q245)</f>
        <v>10000</v>
      </c>
      <c r="I245" s="18" t="n">
        <f aca="false">E245+H245</f>
        <v>1587775.81</v>
      </c>
      <c r="J245" s="18" t="n">
        <f aca="false">J244+(I245-I244)</f>
        <v>1537775.81</v>
      </c>
      <c r="K245" s="67" t="n">
        <f aca="false">H245/E245</f>
        <v>0.00633803607370555</v>
      </c>
      <c r="L245" s="67"/>
      <c r="M245" s="64"/>
      <c r="N245" s="16" t="str">
        <f aca="false">IF(M245="","",SUMIF('Daily Fills'!L224:L20210,'Growth Plan &amp; Statistics'!M245,'Daily Fills'!O224:O20210))</f>
        <v/>
      </c>
      <c r="O245" s="15" t="str">
        <f aca="false">IF(N245="","",SUMIF('Daily Fills'!L224:L20210,'Growth Plan &amp; Statistics'!M245,'Daily Fills'!P224:P20210))</f>
        <v/>
      </c>
      <c r="P245" s="15" t="str">
        <f aca="false">IF(O245="","",SUMIF('Daily Fills'!L224:L20222,'Growth Plan &amp; Statistics'!M245,'Daily Fills'!E224:E20222)/1000000)</f>
        <v/>
      </c>
      <c r="Q245" s="16"/>
      <c r="R245" s="16" t="str">
        <f aca="false">IF(N245="","",F245)</f>
        <v/>
      </c>
      <c r="S245" s="10"/>
    </row>
    <row collapsed="false" customFormat="false" customHeight="false" hidden="false" ht="13.3" outlineLevel="0" r="246">
      <c r="A246" s="16" t="n">
        <v>227</v>
      </c>
      <c r="B246" s="16" t="n">
        <f aca="false">ROUNDUP(A246/5,0)</f>
        <v>46</v>
      </c>
      <c r="C246" s="16" t="n">
        <f aca="false">ROUNDUP(A246/20.83333333,0)</f>
        <v>11</v>
      </c>
      <c r="D246" s="65" t="inlineStr">
        <f aca="false">IF(M246="",IF(C246=C245,D245,EDATE(D245,1)),M246)</f>
        <is>
          <t/>
        </is>
      </c>
      <c r="E246" s="16" t="n">
        <f aca="false">I245</f>
        <v>1587775.81</v>
      </c>
      <c r="F246" s="15" t="n">
        <f aca="false">ROUND(MIN($B$14,IF(SizeCalc="margin",E246*$E$13*$E$12/100000,E246*$I$13/$I$12/10)),2)</f>
        <v>100</v>
      </c>
      <c r="G246" s="15" t="n">
        <f aca="false">$B$12*$B$13</f>
        <v>10</v>
      </c>
      <c r="H246" s="15" t="n">
        <f aca="false">IF(Q246="",G246*F246*10,Q246)</f>
        <v>10000</v>
      </c>
      <c r="I246" s="18" t="n">
        <f aca="false">E246+H246</f>
        <v>1597775.81</v>
      </c>
      <c r="J246" s="18" t="n">
        <f aca="false">J245+(I246-I245)</f>
        <v>1547775.81</v>
      </c>
      <c r="K246" s="67" t="n">
        <f aca="false">H246/E246</f>
        <v>0.00629811837226567</v>
      </c>
      <c r="L246" s="67"/>
      <c r="M246" s="64"/>
      <c r="N246" s="16" t="str">
        <f aca="false">IF(M246="","",SUMIF('Daily Fills'!L225:L20211,'Growth Plan &amp; Statistics'!M246,'Daily Fills'!O225:O20211))</f>
        <v/>
      </c>
      <c r="O246" s="15" t="str">
        <f aca="false">IF(N246="","",SUMIF('Daily Fills'!L225:L20211,'Growth Plan &amp; Statistics'!M246,'Daily Fills'!P225:P20211))</f>
        <v/>
      </c>
      <c r="P246" s="15" t="str">
        <f aca="false">IF(O246="","",SUMIF('Daily Fills'!L225:L20223,'Growth Plan &amp; Statistics'!M246,'Daily Fills'!E225:E20223)/1000000)</f>
        <v/>
      </c>
      <c r="Q246" s="16"/>
      <c r="R246" s="16" t="str">
        <f aca="false">IF(N246="","",F246)</f>
        <v/>
      </c>
      <c r="S246" s="10"/>
    </row>
    <row collapsed="false" customFormat="false" customHeight="false" hidden="false" ht="13.3" outlineLevel="0" r="247">
      <c r="A247" s="16" t="n">
        <v>228</v>
      </c>
      <c r="B247" s="16" t="n">
        <f aca="false">ROUNDUP(A247/5,0)</f>
        <v>46</v>
      </c>
      <c r="C247" s="16" t="n">
        <f aca="false">ROUNDUP(A247/20.83333333,0)</f>
        <v>11</v>
      </c>
      <c r="D247" s="65" t="inlineStr">
        <f aca="false">IF(M247="",IF(C247=C246,D246,EDATE(D246,1)),M247)</f>
        <is>
          <t/>
        </is>
      </c>
      <c r="E247" s="16" t="n">
        <f aca="false">I246</f>
        <v>1597775.81</v>
      </c>
      <c r="F247" s="15" t="n">
        <f aca="false">ROUND(MIN($B$14,IF(SizeCalc="margin",E247*$E$13*$E$12/100000,E247*$I$13/$I$12/10)),2)</f>
        <v>100</v>
      </c>
      <c r="G247" s="15" t="n">
        <f aca="false">$B$12*$B$13</f>
        <v>10</v>
      </c>
      <c r="H247" s="15" t="n">
        <f aca="false">IF(Q247="",G247*F247*10,Q247)</f>
        <v>10000</v>
      </c>
      <c r="I247" s="18" t="n">
        <f aca="false">E247+H247</f>
        <v>1607775.81</v>
      </c>
      <c r="J247" s="18" t="n">
        <f aca="false">J246+(I247-I246)</f>
        <v>1557775.81</v>
      </c>
      <c r="K247" s="67" t="n">
        <f aca="false">H247/E247</f>
        <v>0.00625870033668866</v>
      </c>
      <c r="L247" s="67"/>
      <c r="M247" s="64"/>
      <c r="N247" s="16" t="str">
        <f aca="false">IF(M247="","",SUMIF('Daily Fills'!L226:L20212,'Growth Plan &amp; Statistics'!M247,'Daily Fills'!O226:O20212))</f>
        <v/>
      </c>
      <c r="O247" s="15" t="str">
        <f aca="false">IF(N247="","",SUMIF('Daily Fills'!L226:L20212,'Growth Plan &amp; Statistics'!M247,'Daily Fills'!P226:P20212))</f>
        <v/>
      </c>
      <c r="P247" s="15" t="str">
        <f aca="false">IF(O247="","",SUMIF('Daily Fills'!L226:L20224,'Growth Plan &amp; Statistics'!M247,'Daily Fills'!E226:E20224)/1000000)</f>
        <v/>
      </c>
      <c r="Q247" s="16"/>
      <c r="R247" s="16" t="str">
        <f aca="false">IF(N247="","",F247)</f>
        <v/>
      </c>
      <c r="S247" s="10"/>
    </row>
    <row collapsed="false" customFormat="false" customHeight="false" hidden="false" ht="13.3" outlineLevel="0" r="248">
      <c r="A248" s="16" t="n">
        <v>229</v>
      </c>
      <c r="B248" s="16" t="n">
        <f aca="false">ROUNDUP(A248/5,0)</f>
        <v>46</v>
      </c>
      <c r="C248" s="16" t="n">
        <f aca="false">ROUNDUP(A248/20.83333333,0)</f>
        <v>11</v>
      </c>
      <c r="D248" s="65" t="inlineStr">
        <f aca="false">IF(M248="",IF(C248=C247,D247,EDATE(D247,1)),M248)</f>
        <is>
          <t/>
        </is>
      </c>
      <c r="E248" s="16" t="n">
        <f aca="false">I247</f>
        <v>1607775.81</v>
      </c>
      <c r="F248" s="15" t="n">
        <f aca="false">ROUND(MIN($B$14,IF(SizeCalc="margin",E248*$E$13*$E$12/100000,E248*$I$13/$I$12/10)),2)</f>
        <v>100</v>
      </c>
      <c r="G248" s="15" t="n">
        <f aca="false">$B$12*$B$13</f>
        <v>10</v>
      </c>
      <c r="H248" s="15" t="n">
        <f aca="false">IF(Q248="",G248*F248*10,Q248)</f>
        <v>10000</v>
      </c>
      <c r="I248" s="18" t="n">
        <f aca="false">E248+H248</f>
        <v>1617775.81</v>
      </c>
      <c r="J248" s="18" t="n">
        <f aca="false">J247+(I248-I247)</f>
        <v>1567775.81</v>
      </c>
      <c r="K248" s="67" t="n">
        <f aca="false">H248/E248</f>
        <v>0.00621977264355035</v>
      </c>
      <c r="L248" s="67"/>
      <c r="M248" s="64"/>
      <c r="N248" s="16" t="str">
        <f aca="false">IF(M248="","",SUMIF('Daily Fills'!L227:L20213,'Growth Plan &amp; Statistics'!M248,'Daily Fills'!O227:O20213))</f>
        <v/>
      </c>
      <c r="O248" s="15" t="str">
        <f aca="false">IF(N248="","",SUMIF('Daily Fills'!L227:L20213,'Growth Plan &amp; Statistics'!M248,'Daily Fills'!P227:P20213))</f>
        <v/>
      </c>
      <c r="P248" s="15" t="str">
        <f aca="false">IF(O248="","",SUMIF('Daily Fills'!L227:L20225,'Growth Plan &amp; Statistics'!M248,'Daily Fills'!E227:E20225)/1000000)</f>
        <v/>
      </c>
      <c r="Q248" s="16"/>
      <c r="R248" s="16" t="str">
        <f aca="false">IF(N248="","",F248)</f>
        <v/>
      </c>
      <c r="S248" s="10"/>
    </row>
    <row collapsed="false" customFormat="false" customHeight="false" hidden="false" ht="13.3" outlineLevel="0" r="249">
      <c r="A249" s="16" t="n">
        <v>230</v>
      </c>
      <c r="B249" s="16" t="n">
        <f aca="false">ROUNDUP(A249/5,0)</f>
        <v>46</v>
      </c>
      <c r="C249" s="16" t="n">
        <f aca="false">ROUNDUP(A249/20.83333333,0)</f>
        <v>12</v>
      </c>
      <c r="D249" s="65" t="n">
        <f aca="false">IF(M249="",IF(C249=C248,D248,EDATE(D248,1)),M249)</f>
        <v>42144</v>
      </c>
      <c r="E249" s="16" t="n">
        <f aca="false">I248</f>
        <v>1617775.81</v>
      </c>
      <c r="F249" s="15" t="n">
        <f aca="false">ROUND(MIN($B$14,IF(SizeCalc="margin",E249*$E$13*$E$12/100000,E249*$I$13/$I$12/10)),2)</f>
        <v>100</v>
      </c>
      <c r="G249" s="15" t="n">
        <f aca="false">$B$12*$B$13</f>
        <v>10</v>
      </c>
      <c r="H249" s="15" t="n">
        <f aca="false">IF(Q249="",G249*F249*10,Q249)</f>
        <v>10000</v>
      </c>
      <c r="I249" s="18" t="n">
        <f aca="false">E249+H249</f>
        <v>1627775.81</v>
      </c>
      <c r="J249" s="18" t="n">
        <f aca="false">J248+(I249-I248)</f>
        <v>1577775.81</v>
      </c>
      <c r="K249" s="67" t="n">
        <f aca="false">H249/E249</f>
        <v>0.00618132619995103</v>
      </c>
      <c r="L249" s="67"/>
      <c r="M249" s="64"/>
      <c r="N249" s="16" t="str">
        <f aca="false">IF(M249="","",SUMIF('Daily Fills'!L228:L20214,'Growth Plan &amp; Statistics'!M249,'Daily Fills'!O228:O20214))</f>
        <v/>
      </c>
      <c r="O249" s="15" t="str">
        <f aca="false">IF(N249="","",SUMIF('Daily Fills'!L228:L20214,'Growth Plan &amp; Statistics'!M249,'Daily Fills'!P228:P20214))</f>
        <v/>
      </c>
      <c r="P249" s="15" t="str">
        <f aca="false">IF(O249="","",SUMIF('Daily Fills'!L228:L20226,'Growth Plan &amp; Statistics'!M249,'Daily Fills'!E228:E20226)/1000000)</f>
        <v/>
      </c>
      <c r="Q249" s="16"/>
      <c r="R249" s="16" t="str">
        <f aca="false">IF(N249="","",F249)</f>
        <v/>
      </c>
      <c r="S249" s="10"/>
    </row>
    <row collapsed="false" customFormat="false" customHeight="false" hidden="false" ht="13.3" outlineLevel="0" r="250">
      <c r="A250" s="16" t="n">
        <v>231</v>
      </c>
      <c r="B250" s="16" t="n">
        <f aca="false">ROUNDUP(A250/5,0)</f>
        <v>47</v>
      </c>
      <c r="C250" s="16" t="n">
        <f aca="false">ROUNDUP(A250/20.83333333,0)</f>
        <v>12</v>
      </c>
      <c r="D250" s="65" t="inlineStr">
        <f aca="false">IF(M250="",IF(C250=C249,D249,EDATE(D249,1)),M250)</f>
        <is>
          <t/>
        </is>
      </c>
      <c r="E250" s="16" t="n">
        <f aca="false">I249</f>
        <v>1627775.81</v>
      </c>
      <c r="F250" s="15" t="n">
        <f aca="false">ROUND(MIN($B$14,IF(SizeCalc="margin",E250*$E$13*$E$12/100000,E250*$I$13/$I$12/10)),2)</f>
        <v>100</v>
      </c>
      <c r="G250" s="15" t="n">
        <f aca="false">$B$12*$B$13</f>
        <v>10</v>
      </c>
      <c r="H250" s="15" t="n">
        <f aca="false">IF(Q250="",G250*F250*10,Q250)</f>
        <v>10000</v>
      </c>
      <c r="I250" s="18" t="n">
        <f aca="false">E250+H250</f>
        <v>1637775.81</v>
      </c>
      <c r="J250" s="18" t="n">
        <f aca="false">J249+(I250-I249)</f>
        <v>1587775.81</v>
      </c>
      <c r="K250" s="67" t="n">
        <f aca="false">H250/E250</f>
        <v>0.00614335213643456</v>
      </c>
      <c r="L250" s="67"/>
      <c r="M250" s="64"/>
      <c r="N250" s="16" t="str">
        <f aca="false">IF(M250="","",SUMIF('Daily Fills'!L229:L20215,'Growth Plan &amp; Statistics'!M250,'Daily Fills'!O229:O20215))</f>
        <v/>
      </c>
      <c r="O250" s="15" t="str">
        <f aca="false">IF(N250="","",SUMIF('Daily Fills'!L229:L20215,'Growth Plan &amp; Statistics'!M250,'Daily Fills'!P229:P20215))</f>
        <v/>
      </c>
      <c r="P250" s="15" t="str">
        <f aca="false">IF(O250="","",SUMIF('Daily Fills'!L229:L20227,'Growth Plan &amp; Statistics'!M250,'Daily Fills'!E229:E20227)/1000000)</f>
        <v/>
      </c>
      <c r="Q250" s="16"/>
      <c r="R250" s="16" t="str">
        <f aca="false">IF(N250="","",F250)</f>
        <v/>
      </c>
      <c r="S250" s="10"/>
    </row>
    <row collapsed="false" customFormat="false" customHeight="false" hidden="false" ht="13.3" outlineLevel="0" r="251">
      <c r="A251" s="16" t="n">
        <v>232</v>
      </c>
      <c r="B251" s="16" t="n">
        <f aca="false">ROUNDUP(A251/5,0)</f>
        <v>47</v>
      </c>
      <c r="C251" s="16" t="n">
        <f aca="false">ROUNDUP(A251/20.83333333,0)</f>
        <v>12</v>
      </c>
      <c r="D251" s="65" t="inlineStr">
        <f aca="false">IF(M251="",IF(C251=C250,D250,EDATE(D250,1)),M251)</f>
        <is>
          <t/>
        </is>
      </c>
      <c r="E251" s="16" t="n">
        <f aca="false">I250</f>
        <v>1637775.81</v>
      </c>
      <c r="F251" s="15" t="n">
        <f aca="false">ROUND(MIN($B$14,IF(SizeCalc="margin",E251*$E$13*$E$12/100000,E251*$I$13/$I$12/10)),2)</f>
        <v>100</v>
      </c>
      <c r="G251" s="15" t="n">
        <f aca="false">$B$12*$B$13</f>
        <v>10</v>
      </c>
      <c r="H251" s="15" t="n">
        <f aca="false">IF(Q251="",G251*F251*10,Q251)</f>
        <v>10000</v>
      </c>
      <c r="I251" s="18" t="n">
        <f aca="false">E251+H251</f>
        <v>1647775.81</v>
      </c>
      <c r="J251" s="18" t="n">
        <f aca="false">J250+(I251-I250)</f>
        <v>1597775.81</v>
      </c>
      <c r="K251" s="67" t="n">
        <f aca="false">H251/E251</f>
        <v>0.00610584180016678</v>
      </c>
      <c r="L251" s="67"/>
      <c r="M251" s="64"/>
      <c r="N251" s="16" t="str">
        <f aca="false">IF(M251="","",SUMIF('Daily Fills'!L230:L20216,'Growth Plan &amp; Statistics'!M251,'Daily Fills'!O230:O20216))</f>
        <v/>
      </c>
      <c r="O251" s="15" t="str">
        <f aca="false">IF(N251="","",SUMIF('Daily Fills'!L230:L20216,'Growth Plan &amp; Statistics'!M251,'Daily Fills'!P230:P20216))</f>
        <v/>
      </c>
      <c r="P251" s="15" t="str">
        <f aca="false">IF(O251="","",SUMIF('Daily Fills'!L230:L20228,'Growth Plan &amp; Statistics'!M251,'Daily Fills'!E230:E20228)/1000000)</f>
        <v/>
      </c>
      <c r="Q251" s="16"/>
      <c r="R251" s="16" t="str">
        <f aca="false">IF(N251="","",F251)</f>
        <v/>
      </c>
      <c r="S251" s="10"/>
    </row>
    <row collapsed="false" customFormat="false" customHeight="false" hidden="false" ht="13.3" outlineLevel="0" r="252">
      <c r="A252" s="16" t="n">
        <v>233</v>
      </c>
      <c r="B252" s="16" t="n">
        <f aca="false">ROUNDUP(A252/5,0)</f>
        <v>47</v>
      </c>
      <c r="C252" s="16" t="n">
        <f aca="false">ROUNDUP(A252/20.83333333,0)</f>
        <v>12</v>
      </c>
      <c r="D252" s="65" t="inlineStr">
        <f aca="false">IF(M252="",IF(C252=C251,D251,EDATE(D251,1)),M252)</f>
        <is>
          <t/>
        </is>
      </c>
      <c r="E252" s="16" t="n">
        <f aca="false">I251</f>
        <v>1647775.81</v>
      </c>
      <c r="F252" s="15" t="n">
        <f aca="false">ROUND(MIN($B$14,IF(SizeCalc="margin",E252*$E$13*$E$12/100000,E252*$I$13/$I$12/10)),2)</f>
        <v>100</v>
      </c>
      <c r="G252" s="15" t="n">
        <f aca="false">$B$12*$B$13</f>
        <v>10</v>
      </c>
      <c r="H252" s="15" t="n">
        <f aca="false">IF(Q252="",G252*F252*10,Q252)</f>
        <v>10000</v>
      </c>
      <c r="I252" s="18" t="n">
        <f aca="false">E252+H252</f>
        <v>1657775.81</v>
      </c>
      <c r="J252" s="18" t="n">
        <f aca="false">J251+(I252-I251)</f>
        <v>1607775.81</v>
      </c>
      <c r="K252" s="67" t="n">
        <f aca="false">H252/E252</f>
        <v>0.00606878674836233</v>
      </c>
      <c r="L252" s="67"/>
      <c r="M252" s="64"/>
      <c r="N252" s="16" t="str">
        <f aca="false">IF(M252="","",SUMIF('Daily Fills'!L231:L20217,'Growth Plan &amp; Statistics'!M252,'Daily Fills'!O231:O20217))</f>
        <v/>
      </c>
      <c r="O252" s="15" t="str">
        <f aca="false">IF(N252="","",SUMIF('Daily Fills'!L231:L20217,'Growth Plan &amp; Statistics'!M252,'Daily Fills'!P231:P20217))</f>
        <v/>
      </c>
      <c r="P252" s="15" t="str">
        <f aca="false">IF(O252="","",SUMIF('Daily Fills'!L231:L20229,'Growth Plan &amp; Statistics'!M252,'Daily Fills'!E231:E20229)/1000000)</f>
        <v/>
      </c>
      <c r="Q252" s="16"/>
      <c r="R252" s="16" t="str">
        <f aca="false">IF(N252="","",F252)</f>
        <v/>
      </c>
      <c r="S252" s="10"/>
    </row>
    <row collapsed="false" customFormat="false" customHeight="false" hidden="false" ht="13.3" outlineLevel="0" r="253">
      <c r="A253" s="16" t="n">
        <v>234</v>
      </c>
      <c r="B253" s="16" t="n">
        <f aca="false">ROUNDUP(A253/5,0)</f>
        <v>47</v>
      </c>
      <c r="C253" s="16" t="n">
        <f aca="false">ROUNDUP(A253/20.83333333,0)</f>
        <v>12</v>
      </c>
      <c r="D253" s="65" t="inlineStr">
        <f aca="false">IF(M253="",IF(C253=C252,D252,EDATE(D252,1)),M253)</f>
        <is>
          <t/>
        </is>
      </c>
      <c r="E253" s="16" t="n">
        <f aca="false">I252</f>
        <v>1657775.81</v>
      </c>
      <c r="F253" s="15" t="n">
        <f aca="false">ROUND(MIN($B$14,IF(SizeCalc="margin",E253*$E$13*$E$12/100000,E253*$I$13/$I$12/10)),2)</f>
        <v>100</v>
      </c>
      <c r="G253" s="15" t="n">
        <f aca="false">$B$12*$B$13</f>
        <v>10</v>
      </c>
      <c r="H253" s="15" t="n">
        <f aca="false">IF(Q253="",G253*F253*10,Q253)</f>
        <v>10000</v>
      </c>
      <c r="I253" s="18" t="n">
        <f aca="false">E253+H253</f>
        <v>1667775.81</v>
      </c>
      <c r="J253" s="18" t="n">
        <f aca="false">J252+(I253-I252)</f>
        <v>1617775.81</v>
      </c>
      <c r="K253" s="67" t="n">
        <f aca="false">H253/E253</f>
        <v>0.00603217874194943</v>
      </c>
      <c r="L253" s="67"/>
      <c r="M253" s="64"/>
      <c r="N253" s="16" t="str">
        <f aca="false">IF(M253="","",SUMIF('Daily Fills'!L232:L20218,'Growth Plan &amp; Statistics'!M253,'Daily Fills'!O232:O20218))</f>
        <v/>
      </c>
      <c r="O253" s="15" t="str">
        <f aca="false">IF(N253="","",SUMIF('Daily Fills'!L232:L20218,'Growth Plan &amp; Statistics'!M253,'Daily Fills'!P232:P20218))</f>
        <v/>
      </c>
      <c r="P253" s="15" t="str">
        <f aca="false">IF(O253="","",SUMIF('Daily Fills'!L232:L20230,'Growth Plan &amp; Statistics'!M253,'Daily Fills'!E232:E20230)/1000000)</f>
        <v/>
      </c>
      <c r="Q253" s="16"/>
      <c r="R253" s="16" t="str">
        <f aca="false">IF(N253="","",F253)</f>
        <v/>
      </c>
      <c r="S253" s="10"/>
    </row>
    <row collapsed="false" customFormat="false" customHeight="false" hidden="false" ht="13.3" outlineLevel="0" r="254">
      <c r="A254" s="16" t="n">
        <v>235</v>
      </c>
      <c r="B254" s="16" t="n">
        <f aca="false">ROUNDUP(A254/5,0)</f>
        <v>47</v>
      </c>
      <c r="C254" s="16" t="n">
        <f aca="false">ROUNDUP(A254/20.83333333,0)</f>
        <v>12</v>
      </c>
      <c r="D254" s="65" t="inlineStr">
        <f aca="false">IF(M254="",IF(C254=C253,D253,EDATE(D253,1)),M254)</f>
        <is>
          <t/>
        </is>
      </c>
      <c r="E254" s="16" t="n">
        <f aca="false">I253</f>
        <v>1667775.81</v>
      </c>
      <c r="F254" s="15" t="n">
        <f aca="false">ROUND(MIN($B$14,IF(SizeCalc="margin",E254*$E$13*$E$12/100000,E254*$I$13/$I$12/10)),2)</f>
        <v>100</v>
      </c>
      <c r="G254" s="15" t="n">
        <f aca="false">$B$12*$B$13</f>
        <v>10</v>
      </c>
      <c r="H254" s="15" t="n">
        <f aca="false">IF(Q254="",G254*F254*10,Q254)</f>
        <v>10000</v>
      </c>
      <c r="I254" s="18" t="n">
        <f aca="false">E254+H254</f>
        <v>1677775.81</v>
      </c>
      <c r="J254" s="18" t="n">
        <f aca="false">J253+(I254-I253)</f>
        <v>1627775.81</v>
      </c>
      <c r="K254" s="67" t="n">
        <f aca="false">H254/E254</f>
        <v>0.00599600973946252</v>
      </c>
      <c r="L254" s="67"/>
      <c r="M254" s="64"/>
      <c r="N254" s="16" t="str">
        <f aca="false">IF(M254="","",SUMIF('Daily Fills'!L233:L20219,'Growth Plan &amp; Statistics'!M254,'Daily Fills'!O233:O20219))</f>
        <v/>
      </c>
      <c r="O254" s="15" t="str">
        <f aca="false">IF(N254="","",SUMIF('Daily Fills'!L233:L20219,'Growth Plan &amp; Statistics'!M254,'Daily Fills'!P233:P20219))</f>
        <v/>
      </c>
      <c r="P254" s="15" t="str">
        <f aca="false">IF(O254="","",SUMIF('Daily Fills'!L233:L20231,'Growth Plan &amp; Statistics'!M254,'Daily Fills'!E233:E20231)/1000000)</f>
        <v/>
      </c>
      <c r="Q254" s="16"/>
      <c r="R254" s="16" t="str">
        <f aca="false">IF(N254="","",F254)</f>
        <v/>
      </c>
      <c r="S254" s="10"/>
    </row>
    <row collapsed="false" customFormat="false" customHeight="false" hidden="false" ht="13.3" outlineLevel="0" r="255">
      <c r="A255" s="16" t="n">
        <v>236</v>
      </c>
      <c r="B255" s="16" t="n">
        <f aca="false">ROUNDUP(A255/5,0)</f>
        <v>48</v>
      </c>
      <c r="C255" s="16" t="n">
        <f aca="false">ROUNDUP(A255/20.83333333,0)</f>
        <v>12</v>
      </c>
      <c r="D255" s="65" t="inlineStr">
        <f aca="false">IF(M255="",IF(C255=C254,D254,EDATE(D254,1)),M255)</f>
        <is>
          <t/>
        </is>
      </c>
      <c r="E255" s="16" t="n">
        <f aca="false">I254</f>
        <v>1677775.81</v>
      </c>
      <c r="F255" s="15" t="n">
        <f aca="false">ROUND(MIN($B$14,IF(SizeCalc="margin",E255*$E$13*$E$12/100000,E255*$I$13/$I$12/10)),2)</f>
        <v>100</v>
      </c>
      <c r="G255" s="15" t="n">
        <f aca="false">$B$12*$B$13</f>
        <v>10</v>
      </c>
      <c r="H255" s="15" t="n">
        <f aca="false">IF(Q255="",G255*F255*10,Q255)</f>
        <v>10000</v>
      </c>
      <c r="I255" s="18" t="n">
        <f aca="false">E255+H255</f>
        <v>1687775.81</v>
      </c>
      <c r="J255" s="18" t="n">
        <f aca="false">J254+(I255-I254)</f>
        <v>1637775.81</v>
      </c>
      <c r="K255" s="67" t="n">
        <f aca="false">H255/E255</f>
        <v>0.00596027189115332</v>
      </c>
      <c r="L255" s="67"/>
      <c r="M255" s="64"/>
      <c r="N255" s="16" t="str">
        <f aca="false">IF(M255="","",SUMIF('Daily Fills'!L234:L20220,'Growth Plan &amp; Statistics'!M255,'Daily Fills'!O234:O20220))</f>
        <v/>
      </c>
      <c r="O255" s="15" t="str">
        <f aca="false">IF(N255="","",SUMIF('Daily Fills'!L234:L20220,'Growth Plan &amp; Statistics'!M255,'Daily Fills'!P234:P20220))</f>
        <v/>
      </c>
      <c r="P255" s="15" t="str">
        <f aca="false">IF(O255="","",SUMIF('Daily Fills'!L234:L20232,'Growth Plan &amp; Statistics'!M255,'Daily Fills'!E234:E20232)/1000000)</f>
        <v/>
      </c>
      <c r="Q255" s="16"/>
      <c r="R255" s="16" t="str">
        <f aca="false">IF(N255="","",F255)</f>
        <v/>
      </c>
      <c r="S255" s="10"/>
    </row>
    <row collapsed="false" customFormat="false" customHeight="false" hidden="false" ht="13.3" outlineLevel="0" r="256">
      <c r="A256" s="16" t="n">
        <v>237</v>
      </c>
      <c r="B256" s="16" t="n">
        <f aca="false">ROUNDUP(A256/5,0)</f>
        <v>48</v>
      </c>
      <c r="C256" s="16" t="n">
        <f aca="false">ROUNDUP(A256/20.83333333,0)</f>
        <v>12</v>
      </c>
      <c r="D256" s="65" t="inlineStr">
        <f aca="false">IF(M256="",IF(C256=C255,D255,EDATE(D255,1)),M256)</f>
        <is>
          <t/>
        </is>
      </c>
      <c r="E256" s="16" t="n">
        <f aca="false">I255</f>
        <v>1687775.81</v>
      </c>
      <c r="F256" s="15" t="n">
        <f aca="false">ROUND(MIN($B$14,IF(SizeCalc="margin",E256*$E$13*$E$12/100000,E256*$I$13/$I$12/10)),2)</f>
        <v>100</v>
      </c>
      <c r="G256" s="15" t="n">
        <f aca="false">$B$12*$B$13</f>
        <v>10</v>
      </c>
      <c r="H256" s="15" t="n">
        <f aca="false">IF(Q256="",G256*F256*10,Q256)</f>
        <v>10000</v>
      </c>
      <c r="I256" s="18" t="n">
        <f aca="false">E256+H256</f>
        <v>1697775.81</v>
      </c>
      <c r="J256" s="18" t="n">
        <f aca="false">J255+(I256-I255)</f>
        <v>1647775.81</v>
      </c>
      <c r="K256" s="67" t="n">
        <f aca="false">H256/E256</f>
        <v>0.00592495753331125</v>
      </c>
      <c r="L256" s="67"/>
      <c r="M256" s="64"/>
      <c r="N256" s="16" t="str">
        <f aca="false">IF(M256="","",SUMIF('Daily Fills'!L235:L20221,'Growth Plan &amp; Statistics'!M256,'Daily Fills'!O235:O20221))</f>
        <v/>
      </c>
      <c r="O256" s="15" t="str">
        <f aca="false">IF(N256="","",SUMIF('Daily Fills'!L235:L20221,'Growth Plan &amp; Statistics'!M256,'Daily Fills'!P235:P20221))</f>
        <v/>
      </c>
      <c r="P256" s="15" t="str">
        <f aca="false">IF(O256="","",SUMIF('Daily Fills'!L235:L20233,'Growth Plan &amp; Statistics'!M256,'Daily Fills'!E235:E20233)/1000000)</f>
        <v/>
      </c>
      <c r="Q256" s="16"/>
      <c r="R256" s="16" t="str">
        <f aca="false">IF(N256="","",F256)</f>
        <v/>
      </c>
      <c r="S256" s="10"/>
    </row>
    <row collapsed="false" customFormat="false" customHeight="false" hidden="false" ht="13.3" outlineLevel="0" r="257">
      <c r="A257" s="16" t="n">
        <v>238</v>
      </c>
      <c r="B257" s="16" t="n">
        <f aca="false">ROUNDUP(A257/5,0)</f>
        <v>48</v>
      </c>
      <c r="C257" s="16" t="n">
        <f aca="false">ROUNDUP(A257/20.83333333,0)</f>
        <v>12</v>
      </c>
      <c r="D257" s="65" t="inlineStr">
        <f aca="false">IF(M257="",IF(C257=C256,D256,EDATE(D256,1)),M257)</f>
        <is>
          <t/>
        </is>
      </c>
      <c r="E257" s="16" t="n">
        <f aca="false">I256</f>
        <v>1697775.81</v>
      </c>
      <c r="F257" s="15" t="n">
        <f aca="false">ROUND(MIN($B$14,IF(SizeCalc="margin",E257*$E$13*$E$12/100000,E257*$I$13/$I$12/10)),2)</f>
        <v>100</v>
      </c>
      <c r="G257" s="15" t="n">
        <f aca="false">$B$12*$B$13</f>
        <v>10</v>
      </c>
      <c r="H257" s="15" t="n">
        <f aca="false">IF(Q257="",G257*F257*10,Q257)</f>
        <v>10000</v>
      </c>
      <c r="I257" s="18" t="n">
        <f aca="false">E257+H257</f>
        <v>1707775.81</v>
      </c>
      <c r="J257" s="18" t="n">
        <f aca="false">J256+(I257-I256)</f>
        <v>1657775.81</v>
      </c>
      <c r="K257" s="67" t="n">
        <f aca="false">H257/E257</f>
        <v>0.00589005918278456</v>
      </c>
      <c r="L257" s="67"/>
      <c r="M257" s="64"/>
      <c r="N257" s="16" t="str">
        <f aca="false">IF(M257="","",SUMIF('Daily Fills'!L236:L20222,'Growth Plan &amp; Statistics'!M257,'Daily Fills'!O236:O20222))</f>
        <v/>
      </c>
      <c r="O257" s="15" t="str">
        <f aca="false">IF(N257="","",SUMIF('Daily Fills'!L236:L20222,'Growth Plan &amp; Statistics'!M257,'Daily Fills'!P236:P20222))</f>
        <v/>
      </c>
      <c r="P257" s="15" t="str">
        <f aca="false">IF(O257="","",SUMIF('Daily Fills'!L236:L20234,'Growth Plan &amp; Statistics'!M257,'Daily Fills'!E236:E20234)/1000000)</f>
        <v/>
      </c>
      <c r="Q257" s="16"/>
      <c r="R257" s="16" t="str">
        <f aca="false">IF(N257="","",F257)</f>
        <v/>
      </c>
      <c r="S257" s="10"/>
    </row>
    <row collapsed="false" customFormat="false" customHeight="false" hidden="false" ht="13.3" outlineLevel="0" r="258">
      <c r="A258" s="16" t="n">
        <v>239</v>
      </c>
      <c r="B258" s="16" t="n">
        <f aca="false">ROUNDUP(A258/5,0)</f>
        <v>48</v>
      </c>
      <c r="C258" s="16" t="n">
        <f aca="false">ROUNDUP(A258/20.83333333,0)</f>
        <v>12</v>
      </c>
      <c r="D258" s="65" t="inlineStr">
        <f aca="false">IF(M258="",IF(C258=C257,D257,EDATE(D257,1)),M258)</f>
        <is>
          <t/>
        </is>
      </c>
      <c r="E258" s="16" t="n">
        <f aca="false">I257</f>
        <v>1707775.81</v>
      </c>
      <c r="F258" s="15" t="n">
        <f aca="false">ROUND(MIN($B$14,IF(SizeCalc="margin",E258*$E$13*$E$12/100000,E258*$I$13/$I$12/10)),2)</f>
        <v>100</v>
      </c>
      <c r="G258" s="15" t="n">
        <f aca="false">$B$12*$B$13</f>
        <v>10</v>
      </c>
      <c r="H258" s="15" t="n">
        <f aca="false">IF(Q258="",G258*F258*10,Q258)</f>
        <v>10000</v>
      </c>
      <c r="I258" s="18" t="n">
        <f aca="false">E258+H258</f>
        <v>1717775.81</v>
      </c>
      <c r="J258" s="18" t="n">
        <f aca="false">J257+(I258-I257)</f>
        <v>1667775.81</v>
      </c>
      <c r="K258" s="67" t="n">
        <f aca="false">H258/E258</f>
        <v>0.00585556953169398</v>
      </c>
      <c r="L258" s="67"/>
      <c r="M258" s="64"/>
      <c r="N258" s="16" t="str">
        <f aca="false">IF(M258="","",SUMIF('Daily Fills'!L237:L20223,'Growth Plan &amp; Statistics'!M258,'Daily Fills'!O237:O20223))</f>
        <v/>
      </c>
      <c r="O258" s="15" t="str">
        <f aca="false">IF(N258="","",SUMIF('Daily Fills'!L237:L20223,'Growth Plan &amp; Statistics'!M258,'Daily Fills'!P237:P20223))</f>
        <v/>
      </c>
      <c r="P258" s="15" t="str">
        <f aca="false">IF(O258="","",SUMIF('Daily Fills'!L237:L20235,'Growth Plan &amp; Statistics'!M258,'Daily Fills'!E237:E20235)/1000000)</f>
        <v/>
      </c>
      <c r="Q258" s="16"/>
      <c r="R258" s="16" t="str">
        <f aca="false">IF(N258="","",F258)</f>
        <v/>
      </c>
      <c r="S258" s="10"/>
    </row>
    <row collapsed="false" customFormat="false" customHeight="false" hidden="false" ht="13.3" outlineLevel="0" r="259">
      <c r="A259" s="16" t="n">
        <v>240</v>
      </c>
      <c r="B259" s="16" t="n">
        <f aca="false">ROUNDUP(A259/5,0)</f>
        <v>48</v>
      </c>
      <c r="C259" s="16" t="n">
        <f aca="false">ROUNDUP(A259/20.83333333,0)</f>
        <v>12</v>
      </c>
      <c r="D259" s="65" t="inlineStr">
        <f aca="false">IF(M259="",IF(C259=C258,D258,EDATE(D258,1)),M259)</f>
        <is>
          <t/>
        </is>
      </c>
      <c r="E259" s="16" t="n">
        <f aca="false">I258</f>
        <v>1717775.81</v>
      </c>
      <c r="F259" s="15" t="n">
        <f aca="false">ROUND(MIN($B$14,IF(SizeCalc="margin",E259*$E$13*$E$12/100000,E259*$I$13/$I$12/10)),2)</f>
        <v>100</v>
      </c>
      <c r="G259" s="15" t="n">
        <f aca="false">$B$12*$B$13</f>
        <v>10</v>
      </c>
      <c r="H259" s="15" t="n">
        <f aca="false">IF(Q259="",G259*F259*10,Q259)</f>
        <v>10000</v>
      </c>
      <c r="I259" s="18" t="n">
        <f aca="false">E259+H259</f>
        <v>1727775.81</v>
      </c>
      <c r="J259" s="18" t="n">
        <f aca="false">J258+(I259-I258)</f>
        <v>1677775.81</v>
      </c>
      <c r="K259" s="67" t="n">
        <f aca="false">H259/E259</f>
        <v>0.00582148144233094</v>
      </c>
      <c r="L259" s="67"/>
      <c r="M259" s="64"/>
      <c r="N259" s="16" t="str">
        <f aca="false">IF(M259="","",SUMIF('Daily Fills'!L238:L20224,'Growth Plan &amp; Statistics'!M259,'Daily Fills'!O238:O20224))</f>
        <v/>
      </c>
      <c r="O259" s="15" t="str">
        <f aca="false">IF(N259="","",SUMIF('Daily Fills'!L238:L20224,'Growth Plan &amp; Statistics'!M259,'Daily Fills'!P238:P20224))</f>
        <v/>
      </c>
      <c r="P259" s="15" t="str">
        <f aca="false">IF(O259="","",SUMIF('Daily Fills'!L238:L20236,'Growth Plan &amp; Statistics'!M259,'Daily Fills'!E238:E20236)/1000000)</f>
        <v/>
      </c>
      <c r="Q259" s="16"/>
      <c r="R259" s="16" t="str">
        <f aca="false">IF(N259="","",F259)</f>
        <v/>
      </c>
      <c r="S259" s="10"/>
    </row>
    <row collapsed="false" customFormat="false" customHeight="false" hidden="false" ht="13.3" outlineLevel="0" r="260">
      <c r="A260" s="16" t="n">
        <v>241</v>
      </c>
      <c r="B260" s="16" t="n">
        <f aca="false">ROUNDUP(A260/5,0)</f>
        <v>49</v>
      </c>
      <c r="C260" s="16" t="n">
        <f aca="false">ROUNDUP(A260/20.83333333,0)</f>
        <v>12</v>
      </c>
      <c r="D260" s="65" t="inlineStr">
        <f aca="false">IF(M260="",IF(C260=C259,D259,EDATE(D259,1)),M260)</f>
        <is>
          <t/>
        </is>
      </c>
      <c r="E260" s="16" t="n">
        <f aca="false">I259</f>
        <v>1727775.81</v>
      </c>
      <c r="F260" s="15" t="n">
        <f aca="false">ROUND(MIN($B$14,IF(SizeCalc="margin",E260*$E$13*$E$12/100000,E260*$I$13/$I$12/10)),2)</f>
        <v>100</v>
      </c>
      <c r="G260" s="15" t="n">
        <f aca="false">$B$12*$B$13</f>
        <v>10</v>
      </c>
      <c r="H260" s="15" t="n">
        <f aca="false">IF(Q260="",G260*F260*10,Q260)</f>
        <v>10000</v>
      </c>
      <c r="I260" s="18" t="n">
        <f aca="false">E260+H260</f>
        <v>1737775.81</v>
      </c>
      <c r="J260" s="18" t="n">
        <f aca="false">J259+(I260-I259)</f>
        <v>1687775.81</v>
      </c>
      <c r="K260" s="67" t="n">
        <f aca="false">H260/E260</f>
        <v>0.00578778794223308</v>
      </c>
      <c r="L260" s="67"/>
      <c r="M260" s="64"/>
      <c r="N260" s="16" t="str">
        <f aca="false">IF(M260="","",SUMIF('Daily Fills'!L239:L20225,'Growth Plan &amp; Statistics'!M260,'Daily Fills'!O239:O20225))</f>
        <v/>
      </c>
      <c r="O260" s="15" t="str">
        <f aca="false">IF(N260="","",SUMIF('Daily Fills'!L239:L20225,'Growth Plan &amp; Statistics'!M260,'Daily Fills'!P239:P20225))</f>
        <v/>
      </c>
      <c r="P260" s="15" t="str">
        <f aca="false">IF(O260="","",SUMIF('Daily Fills'!L239:L20237,'Growth Plan &amp; Statistics'!M260,'Daily Fills'!E239:E20237)/1000000)</f>
        <v/>
      </c>
      <c r="Q260" s="16"/>
      <c r="R260" s="16" t="str">
        <f aca="false">IF(N260="","",F260)</f>
        <v/>
      </c>
      <c r="S260" s="10"/>
    </row>
    <row collapsed="false" customFormat="false" customHeight="false" hidden="false" ht="13.3" outlineLevel="0" r="261">
      <c r="A261" s="16" t="n">
        <v>242</v>
      </c>
      <c r="B261" s="16" t="n">
        <f aca="false">ROUNDUP(A261/5,0)</f>
        <v>49</v>
      </c>
      <c r="C261" s="16" t="n">
        <f aca="false">ROUNDUP(A261/20.83333333,0)</f>
        <v>12</v>
      </c>
      <c r="D261" s="65" t="inlineStr">
        <f aca="false">IF(M261="",IF(C261=C260,D260,EDATE(D260,1)),M261)</f>
        <is>
          <t/>
        </is>
      </c>
      <c r="E261" s="16" t="n">
        <f aca="false">I260</f>
        <v>1737775.81</v>
      </c>
      <c r="F261" s="15" t="n">
        <f aca="false">ROUND(MIN($B$14,IF(SizeCalc="margin",E261*$E$13*$E$12/100000,E261*$I$13/$I$12/10)),2)</f>
        <v>100</v>
      </c>
      <c r="G261" s="15" t="n">
        <f aca="false">$B$12*$B$13</f>
        <v>10</v>
      </c>
      <c r="H261" s="15" t="n">
        <f aca="false">IF(Q261="",G261*F261*10,Q261)</f>
        <v>10000</v>
      </c>
      <c r="I261" s="18" t="n">
        <f aca="false">E261+H261</f>
        <v>1747775.81</v>
      </c>
      <c r="J261" s="18" t="n">
        <f aca="false">J260+(I261-I260)</f>
        <v>1697775.81</v>
      </c>
      <c r="K261" s="67" t="n">
        <f aca="false">H261/E261</f>
        <v>0.00575448221942967</v>
      </c>
      <c r="L261" s="67"/>
      <c r="M261" s="64"/>
      <c r="N261" s="16" t="str">
        <f aca="false">IF(M261="","",SUMIF('Daily Fills'!L240:L20226,'Growth Plan &amp; Statistics'!M261,'Daily Fills'!O240:O20226))</f>
        <v/>
      </c>
      <c r="O261" s="15" t="str">
        <f aca="false">IF(N261="","",SUMIF('Daily Fills'!L240:L20226,'Growth Plan &amp; Statistics'!M261,'Daily Fills'!P240:P20226))</f>
        <v/>
      </c>
      <c r="P261" s="15" t="str">
        <f aca="false">IF(O261="","",SUMIF('Daily Fills'!L240:L20238,'Growth Plan &amp; Statistics'!M261,'Daily Fills'!E240:E20238)/1000000)</f>
        <v/>
      </c>
      <c r="Q261" s="16"/>
      <c r="R261" s="16" t="str">
        <f aca="false">IF(N261="","",F261)</f>
        <v/>
      </c>
      <c r="S261" s="10"/>
    </row>
    <row collapsed="false" customFormat="false" customHeight="false" hidden="false" ht="13.3" outlineLevel="0" r="262">
      <c r="A262" s="16" t="n">
        <v>243</v>
      </c>
      <c r="B262" s="16" t="n">
        <f aca="false">ROUNDUP(A262/5,0)</f>
        <v>49</v>
      </c>
      <c r="C262" s="16" t="n">
        <f aca="false">ROUNDUP(A262/20.83333333,0)</f>
        <v>12</v>
      </c>
      <c r="D262" s="65" t="inlineStr">
        <f aca="false">IF(M262="",IF(C262=C261,D261,EDATE(D261,1)),M262)</f>
        <is>
          <t/>
        </is>
      </c>
      <c r="E262" s="16" t="n">
        <f aca="false">I261</f>
        <v>1747775.81</v>
      </c>
      <c r="F262" s="15" t="n">
        <f aca="false">ROUND(MIN($B$14,IF(SizeCalc="margin",E262*$E$13*$E$12/100000,E262*$I$13/$I$12/10)),2)</f>
        <v>100</v>
      </c>
      <c r="G262" s="15" t="n">
        <f aca="false">$B$12*$B$13</f>
        <v>10</v>
      </c>
      <c r="H262" s="15" t="n">
        <f aca="false">IF(Q262="",G262*F262*10,Q262)</f>
        <v>10000</v>
      </c>
      <c r="I262" s="18" t="n">
        <f aca="false">E262+H262</f>
        <v>1757775.81</v>
      </c>
      <c r="J262" s="18" t="n">
        <f aca="false">J261+(I262-I261)</f>
        <v>1707775.81</v>
      </c>
      <c r="K262" s="67" t="n">
        <f aca="false">H262/E262</f>
        <v>0.00572155761785031</v>
      </c>
      <c r="L262" s="67"/>
      <c r="M262" s="64"/>
      <c r="N262" s="16" t="str">
        <f aca="false">IF(M262="","",SUMIF('Daily Fills'!L241:L20227,'Growth Plan &amp; Statistics'!M262,'Daily Fills'!O241:O20227))</f>
        <v/>
      </c>
      <c r="O262" s="15" t="str">
        <f aca="false">IF(N262="","",SUMIF('Daily Fills'!L241:L20227,'Growth Plan &amp; Statistics'!M262,'Daily Fills'!P241:P20227))</f>
        <v/>
      </c>
      <c r="P262" s="15" t="str">
        <f aca="false">IF(O262="","",SUMIF('Daily Fills'!L241:L20239,'Growth Plan &amp; Statistics'!M262,'Daily Fills'!E241:E20239)/1000000)</f>
        <v/>
      </c>
      <c r="Q262" s="16"/>
      <c r="R262" s="16" t="str">
        <f aca="false">IF(N262="","",F262)</f>
        <v/>
      </c>
      <c r="S262" s="10"/>
    </row>
    <row collapsed="false" customFormat="false" customHeight="false" hidden="false" ht="13.3" outlineLevel="0" r="263">
      <c r="A263" s="16" t="n">
        <v>244</v>
      </c>
      <c r="B263" s="16" t="n">
        <f aca="false">ROUNDUP(A263/5,0)</f>
        <v>49</v>
      </c>
      <c r="C263" s="16" t="n">
        <f aca="false">ROUNDUP(A263/20.83333333,0)</f>
        <v>12</v>
      </c>
      <c r="D263" s="65" t="inlineStr">
        <f aca="false">IF(M263="",IF(C263=C262,D262,EDATE(D262,1)),M263)</f>
        <is>
          <t/>
        </is>
      </c>
      <c r="E263" s="16" t="n">
        <f aca="false">I262</f>
        <v>1757775.81</v>
      </c>
      <c r="F263" s="15" t="n">
        <f aca="false">ROUND(MIN($B$14,IF(SizeCalc="margin",E263*$E$13*$E$12/100000,E263*$I$13/$I$12/10)),2)</f>
        <v>100</v>
      </c>
      <c r="G263" s="15" t="n">
        <f aca="false">$B$12*$B$13</f>
        <v>10</v>
      </c>
      <c r="H263" s="15" t="n">
        <f aca="false">IF(Q263="",G263*F263*10,Q263)</f>
        <v>10000</v>
      </c>
      <c r="I263" s="18" t="n">
        <f aca="false">E263+H263</f>
        <v>1767775.81</v>
      </c>
      <c r="J263" s="18" t="n">
        <f aca="false">J262+(I263-I262)</f>
        <v>1717775.81</v>
      </c>
      <c r="K263" s="67" t="n">
        <f aca="false">H263/E263</f>
        <v>0.00568900763289034</v>
      </c>
      <c r="L263" s="67"/>
      <c r="M263" s="64"/>
      <c r="N263" s="16" t="str">
        <f aca="false">IF(M263="","",SUMIF('Daily Fills'!L242:L20228,'Growth Plan &amp; Statistics'!M263,'Daily Fills'!O242:O20228))</f>
        <v/>
      </c>
      <c r="O263" s="15" t="str">
        <f aca="false">IF(N263="","",SUMIF('Daily Fills'!L242:L20228,'Growth Plan &amp; Statistics'!M263,'Daily Fills'!P242:P20228))</f>
        <v/>
      </c>
      <c r="P263" s="15" t="str">
        <f aca="false">IF(O263="","",SUMIF('Daily Fills'!L242:L20240,'Growth Plan &amp; Statistics'!M263,'Daily Fills'!E242:E20240)/1000000)</f>
        <v/>
      </c>
      <c r="Q263" s="16"/>
      <c r="R263" s="16" t="str">
        <f aca="false">IF(N263="","",F263)</f>
        <v/>
      </c>
      <c r="S263" s="10"/>
    </row>
    <row collapsed="false" customFormat="false" customHeight="false" hidden="false" ht="13.3" outlineLevel="0" r="264">
      <c r="A264" s="16" t="n">
        <v>245</v>
      </c>
      <c r="B264" s="16" t="n">
        <f aca="false">ROUNDUP(A264/5,0)</f>
        <v>49</v>
      </c>
      <c r="C264" s="16" t="n">
        <f aca="false">ROUNDUP(A264/20.83333333,0)</f>
        <v>12</v>
      </c>
      <c r="D264" s="65" t="inlineStr">
        <f aca="false">IF(M264="",IF(C264=C263,D263,EDATE(D263,1)),M264)</f>
        <is>
          <t/>
        </is>
      </c>
      <c r="E264" s="16" t="n">
        <f aca="false">I263</f>
        <v>1767775.81</v>
      </c>
      <c r="F264" s="15" t="n">
        <f aca="false">ROUND(MIN($B$14,IF(SizeCalc="margin",E264*$E$13*$E$12/100000,E264*$I$13/$I$12/10)),2)</f>
        <v>100</v>
      </c>
      <c r="G264" s="15" t="n">
        <f aca="false">$B$12*$B$13</f>
        <v>10</v>
      </c>
      <c r="H264" s="15" t="n">
        <f aca="false">IF(Q264="",G264*F264*10,Q264)</f>
        <v>10000</v>
      </c>
      <c r="I264" s="18" t="n">
        <f aca="false">E264+H264</f>
        <v>1777775.81</v>
      </c>
      <c r="J264" s="18" t="n">
        <f aca="false">J263+(I264-I263)</f>
        <v>1727775.81</v>
      </c>
      <c r="K264" s="67" t="n">
        <f aca="false">H264/E264</f>
        <v>0.00565682590712676</v>
      </c>
      <c r="L264" s="67"/>
      <c r="M264" s="64"/>
      <c r="N264" s="16" t="str">
        <f aca="false">IF(M264="","",SUMIF('Daily Fills'!L243:L20229,'Growth Plan &amp; Statistics'!M264,'Daily Fills'!O243:O20229))</f>
        <v/>
      </c>
      <c r="O264" s="15" t="str">
        <f aca="false">IF(N264="","",SUMIF('Daily Fills'!L243:L20229,'Growth Plan &amp; Statistics'!M264,'Daily Fills'!P243:P20229))</f>
        <v/>
      </c>
      <c r="P264" s="15" t="str">
        <f aca="false">IF(O264="","",SUMIF('Daily Fills'!L243:L20241,'Growth Plan &amp; Statistics'!M264,'Daily Fills'!E243:E20241)/1000000)</f>
        <v/>
      </c>
      <c r="Q264" s="16"/>
      <c r="R264" s="16" t="str">
        <f aca="false">IF(N264="","",F264)</f>
        <v/>
      </c>
      <c r="S264" s="10"/>
    </row>
    <row collapsed="false" customFormat="false" customHeight="false" hidden="false" ht="13.3" outlineLevel="0" r="265">
      <c r="A265" s="16" t="n">
        <v>246</v>
      </c>
      <c r="B265" s="16" t="n">
        <f aca="false">ROUNDUP(A265/5,0)</f>
        <v>50</v>
      </c>
      <c r="C265" s="16" t="n">
        <f aca="false">ROUNDUP(A265/20.83333333,0)</f>
        <v>12</v>
      </c>
      <c r="D265" s="65" t="inlineStr">
        <f aca="false">IF(M265="",IF(C265=C264,D264,EDATE(D264,1)),M265)</f>
        <is>
          <t/>
        </is>
      </c>
      <c r="E265" s="16" t="n">
        <f aca="false">I264</f>
        <v>1777775.81</v>
      </c>
      <c r="F265" s="15" t="n">
        <f aca="false">ROUND(MIN($B$14,IF(SizeCalc="margin",E265*$E$13*$E$12/100000,E265*$I$13/$I$12/10)),2)</f>
        <v>100</v>
      </c>
      <c r="G265" s="15" t="n">
        <f aca="false">$B$12*$B$13</f>
        <v>10</v>
      </c>
      <c r="H265" s="15" t="n">
        <f aca="false">IF(Q265="",G265*F265*10,Q265)</f>
        <v>10000</v>
      </c>
      <c r="I265" s="18" t="n">
        <f aca="false">E265+H265</f>
        <v>1787775.81</v>
      </c>
      <c r="J265" s="18" t="n">
        <f aca="false">J264+(I265-I264)</f>
        <v>1737775.81</v>
      </c>
      <c r="K265" s="67" t="n">
        <f aca="false">H265/E265</f>
        <v>0.00562500622617877</v>
      </c>
      <c r="L265" s="67"/>
      <c r="M265" s="64"/>
      <c r="N265" s="16" t="str">
        <f aca="false">IF(M265="","",SUMIF('Daily Fills'!L244:L20230,'Growth Plan &amp; Statistics'!M265,'Daily Fills'!O244:O20230))</f>
        <v/>
      </c>
      <c r="O265" s="15" t="str">
        <f aca="false">IF(N265="","",SUMIF('Daily Fills'!L244:L20230,'Growth Plan &amp; Statistics'!M265,'Daily Fills'!P244:P20230))</f>
        <v/>
      </c>
      <c r="P265" s="15" t="str">
        <f aca="false">IF(O265="","",SUMIF('Daily Fills'!L244:L20242,'Growth Plan &amp; Statistics'!M265,'Daily Fills'!E244:E20242)/1000000)</f>
        <v/>
      </c>
      <c r="Q265" s="16"/>
      <c r="R265" s="16" t="str">
        <f aca="false">IF(N265="","",F265)</f>
        <v/>
      </c>
      <c r="S265" s="10"/>
    </row>
    <row collapsed="false" customFormat="false" customHeight="false" hidden="false" ht="13.3" outlineLevel="0" r="266">
      <c r="A266" s="16" t="n">
        <v>247</v>
      </c>
      <c r="B266" s="16" t="n">
        <f aca="false">ROUNDUP(A266/5,0)</f>
        <v>50</v>
      </c>
      <c r="C266" s="16" t="n">
        <f aca="false">ROUNDUP(A266/20.83333333,0)</f>
        <v>12</v>
      </c>
      <c r="D266" s="65" t="inlineStr">
        <f aca="false">IF(M266="",IF(C266=C265,D265,EDATE(D265,1)),M266)</f>
        <is>
          <t/>
        </is>
      </c>
      <c r="E266" s="16" t="n">
        <f aca="false">I265</f>
        <v>1787775.81</v>
      </c>
      <c r="F266" s="15" t="n">
        <f aca="false">ROUND(MIN($B$14,IF(SizeCalc="margin",E266*$E$13*$E$12/100000,E266*$I$13/$I$12/10)),2)</f>
        <v>100</v>
      </c>
      <c r="G266" s="15" t="n">
        <f aca="false">$B$12*$B$13</f>
        <v>10</v>
      </c>
      <c r="H266" s="15" t="n">
        <f aca="false">IF(Q266="",G266*F266*10,Q266)</f>
        <v>10000</v>
      </c>
      <c r="I266" s="18" t="n">
        <f aca="false">E266+H266</f>
        <v>1797775.81</v>
      </c>
      <c r="J266" s="18" t="n">
        <f aca="false">J265+(I266-I265)</f>
        <v>1747775.81</v>
      </c>
      <c r="K266" s="67" t="n">
        <f aca="false">H266/E266</f>
        <v>0.00559354251470714</v>
      </c>
      <c r="L266" s="67"/>
      <c r="M266" s="64"/>
      <c r="N266" s="16" t="str">
        <f aca="false">IF(M266="","",SUMIF('Daily Fills'!L245:L20231,'Growth Plan &amp; Statistics'!M266,'Daily Fills'!O245:O20231))</f>
        <v/>
      </c>
      <c r="O266" s="15" t="str">
        <f aca="false">IF(N266="","",SUMIF('Daily Fills'!L245:L20231,'Growth Plan &amp; Statistics'!M266,'Daily Fills'!P245:P20231))</f>
        <v/>
      </c>
      <c r="P266" s="15" t="str">
        <f aca="false">IF(O266="","",SUMIF('Daily Fills'!L245:L20243,'Growth Plan &amp; Statistics'!M266,'Daily Fills'!E245:E20243)/1000000)</f>
        <v/>
      </c>
      <c r="Q266" s="16"/>
      <c r="R266" s="16" t="str">
        <f aca="false">IF(N266="","",F266)</f>
        <v/>
      </c>
      <c r="S266" s="10"/>
    </row>
    <row collapsed="false" customFormat="false" customHeight="false" hidden="false" ht="13.3" outlineLevel="0" r="267">
      <c r="A267" s="16" t="n">
        <v>248</v>
      </c>
      <c r="B267" s="16" t="n">
        <f aca="false">ROUNDUP(A267/5,0)</f>
        <v>50</v>
      </c>
      <c r="C267" s="16" t="n">
        <f aca="false">ROUNDUP(A267/20.83333333,0)</f>
        <v>12</v>
      </c>
      <c r="D267" s="65" t="inlineStr">
        <f aca="false">IF(M267="",IF(C267=C266,D266,EDATE(D266,1)),M267)</f>
        <is>
          <t/>
        </is>
      </c>
      <c r="E267" s="16" t="n">
        <f aca="false">I266</f>
        <v>1797775.81</v>
      </c>
      <c r="F267" s="15" t="n">
        <f aca="false">ROUND(MIN($B$14,IF(SizeCalc="margin",E267*$E$13*$E$12/100000,E267*$I$13/$I$12/10)),2)</f>
        <v>100</v>
      </c>
      <c r="G267" s="15" t="n">
        <f aca="false">$B$12*$B$13</f>
        <v>10</v>
      </c>
      <c r="H267" s="15" t="n">
        <f aca="false">IF(Q267="",G267*F267*10,Q267)</f>
        <v>10000</v>
      </c>
      <c r="I267" s="18" t="n">
        <f aca="false">E267+H267</f>
        <v>1807775.81</v>
      </c>
      <c r="J267" s="18" t="n">
        <f aca="false">J266+(I267-I266)</f>
        <v>1757775.81</v>
      </c>
      <c r="K267" s="67" t="n">
        <f aca="false">H267/E267</f>
        <v>0.00556242883254726</v>
      </c>
      <c r="L267" s="67"/>
      <c r="M267" s="64"/>
      <c r="N267" s="16" t="str">
        <f aca="false">IF(M267="","",SUMIF('Daily Fills'!L246:L20232,'Growth Plan &amp; Statistics'!M267,'Daily Fills'!O246:O20232))</f>
        <v/>
      </c>
      <c r="O267" s="15" t="str">
        <f aca="false">IF(N267="","",SUMIF('Daily Fills'!L246:L20232,'Growth Plan &amp; Statistics'!M267,'Daily Fills'!P246:P20232))</f>
        <v/>
      </c>
      <c r="P267" s="15" t="str">
        <f aca="false">IF(O267="","",SUMIF('Daily Fills'!L246:L20244,'Growth Plan &amp; Statistics'!M267,'Daily Fills'!E246:E20244)/1000000)</f>
        <v/>
      </c>
      <c r="Q267" s="16"/>
      <c r="R267" s="16" t="str">
        <f aca="false">IF(N267="","",F267)</f>
        <v/>
      </c>
      <c r="S267" s="10"/>
    </row>
    <row collapsed="false" customFormat="false" customHeight="false" hidden="false" ht="13.3" outlineLevel="0" r="268">
      <c r="A268" s="16" t="n">
        <v>249</v>
      </c>
      <c r="B268" s="16" t="n">
        <f aca="false">ROUNDUP(A268/5,0)</f>
        <v>50</v>
      </c>
      <c r="C268" s="16" t="n">
        <f aca="false">ROUNDUP(A268/20.83333333,0)</f>
        <v>12</v>
      </c>
      <c r="D268" s="65" t="inlineStr">
        <f aca="false">IF(M268="",IF(C268=C267,D267,EDATE(D267,1)),M268)</f>
        <is>
          <t/>
        </is>
      </c>
      <c r="E268" s="16" t="n">
        <f aca="false">I267</f>
        <v>1807775.81</v>
      </c>
      <c r="F268" s="15" t="n">
        <f aca="false">ROUND(MIN($B$14,IF(SizeCalc="margin",E268*$E$13*$E$12/100000,E268*$I$13/$I$12/10)),2)</f>
        <v>100</v>
      </c>
      <c r="G268" s="15" t="n">
        <f aca="false">$B$12*$B$13</f>
        <v>10</v>
      </c>
      <c r="H268" s="15" t="n">
        <f aca="false">IF(Q268="",G268*F268*10,Q268)</f>
        <v>10000</v>
      </c>
      <c r="I268" s="18" t="n">
        <f aca="false">E268+H268</f>
        <v>1817775.81</v>
      </c>
      <c r="J268" s="18" t="n">
        <f aca="false">J267+(I268-I267)</f>
        <v>1767775.81</v>
      </c>
      <c r="K268" s="67" t="n">
        <f aca="false">H268/E268</f>
        <v>0.00553165937097034</v>
      </c>
      <c r="L268" s="67"/>
      <c r="M268" s="64"/>
      <c r="N268" s="16" t="str">
        <f aca="false">IF(M268="","",SUMIF('Daily Fills'!L247:L20233,'Growth Plan &amp; Statistics'!M268,'Daily Fills'!O247:O20233))</f>
        <v/>
      </c>
      <c r="O268" s="15" t="str">
        <f aca="false">IF(N268="","",SUMIF('Daily Fills'!L247:L20233,'Growth Plan &amp; Statistics'!M268,'Daily Fills'!P247:P20233))</f>
        <v/>
      </c>
      <c r="P268" s="15" t="str">
        <f aca="false">IF(O268="","",SUMIF('Daily Fills'!L247:L20245,'Growth Plan &amp; Statistics'!M268,'Daily Fills'!E247:E20245)/1000000)</f>
        <v/>
      </c>
      <c r="Q268" s="16"/>
      <c r="R268" s="16" t="str">
        <f aca="false">IF(N268="","",F268)</f>
        <v/>
      </c>
      <c r="S268" s="10"/>
    </row>
    <row collapsed="false" customFormat="false" customHeight="false" hidden="false" ht="13.3" outlineLevel="0" r="269">
      <c r="A269" s="16" t="n">
        <v>250</v>
      </c>
      <c r="B269" s="16" t="n">
        <f aca="false">ROUNDUP(A269/5,0)</f>
        <v>50</v>
      </c>
      <c r="C269" s="16" t="n">
        <f aca="false">ROUNDUP(A269/20.83333333,0)</f>
        <v>13</v>
      </c>
      <c r="D269" s="65" t="n">
        <f aca="false">IF(M269="",IF(C269=C268,D268,EDATE(D268,1)),M269)</f>
        <v>42175</v>
      </c>
      <c r="E269" s="16" t="n">
        <f aca="false">I268</f>
        <v>1817775.81</v>
      </c>
      <c r="F269" s="15" t="n">
        <f aca="false">ROUND(MIN($B$14,IF(SizeCalc="margin",E269*$E$13*$E$12/100000,E269*$I$13/$I$12/10)),2)</f>
        <v>100</v>
      </c>
      <c r="G269" s="15" t="n">
        <f aca="false">$B$12*$B$13</f>
        <v>10</v>
      </c>
      <c r="H269" s="15" t="n">
        <f aca="false">IF(Q269="",G269*F269*10,Q269)</f>
        <v>10000</v>
      </c>
      <c r="I269" s="18" t="n">
        <f aca="false">E269+H269</f>
        <v>1827775.81</v>
      </c>
      <c r="J269" s="18" t="n">
        <f aca="false">J268+(I269-I268)</f>
        <v>1777775.81</v>
      </c>
      <c r="K269" s="67" t="n">
        <f aca="false">H269/E269</f>
        <v>0.00550122844906821</v>
      </c>
      <c r="L269" s="67"/>
      <c r="M269" s="64"/>
      <c r="N269" s="16" t="str">
        <f aca="false">IF(M269="","",SUMIF('Daily Fills'!L248:L20234,'Growth Plan &amp; Statistics'!M269,'Daily Fills'!O248:O20234))</f>
        <v/>
      </c>
      <c r="O269" s="15" t="str">
        <f aca="false">IF(N269="","",SUMIF('Daily Fills'!L248:L20234,'Growth Plan &amp; Statistics'!M269,'Daily Fills'!P248:P20234))</f>
        <v/>
      </c>
      <c r="P269" s="15" t="str">
        <f aca="false">IF(O269="","",SUMIF('Daily Fills'!L248:L20246,'Growth Plan &amp; Statistics'!M269,'Daily Fills'!E248:E20246)/1000000)</f>
        <v/>
      </c>
      <c r="Q269" s="16"/>
      <c r="R269" s="16" t="str">
        <f aca="false">IF(N269="","",F269)</f>
        <v/>
      </c>
      <c r="S269" s="10"/>
    </row>
    <row collapsed="false" customFormat="false" customHeight="false" hidden="false" ht="13.3" outlineLevel="0" r="270">
      <c r="A270" s="16" t="n">
        <v>251</v>
      </c>
      <c r="B270" s="16" t="n">
        <f aca="false">ROUNDUP(A270/5,0)</f>
        <v>51</v>
      </c>
      <c r="C270" s="16" t="n">
        <f aca="false">ROUNDUP(A270/20.83333333,0)</f>
        <v>13</v>
      </c>
      <c r="D270" s="65" t="inlineStr">
        <f aca="false">IF(M270="",IF(C270=C269,D269,EDATE(D269,1)),M270)</f>
        <is>
          <t/>
        </is>
      </c>
      <c r="E270" s="16" t="n">
        <f aca="false">I269</f>
        <v>1827775.81</v>
      </c>
      <c r="F270" s="15" t="n">
        <f aca="false">ROUND(MIN($B$14,IF(SizeCalc="margin",E270*$E$13*$E$12/100000,E270*$I$13/$I$12/10)),2)</f>
        <v>100</v>
      </c>
      <c r="G270" s="15" t="n">
        <f aca="false">$B$12*$B$13</f>
        <v>10</v>
      </c>
      <c r="H270" s="15" t="n">
        <f aca="false">IF(Q270="",G270*F270*10,Q270)</f>
        <v>10000</v>
      </c>
      <c r="I270" s="18" t="n">
        <f aca="false">E270+H270</f>
        <v>1837775.81</v>
      </c>
      <c r="J270" s="18" t="n">
        <f aca="false">J269+(I270-I269)</f>
        <v>1787775.81</v>
      </c>
      <c r="K270" s="67" t="n">
        <f aca="false">H270/E270</f>
        <v>0.00547113051025662</v>
      </c>
      <c r="L270" s="67"/>
      <c r="M270" s="64"/>
      <c r="N270" s="16" t="str">
        <f aca="false">IF(M270="","",SUMIF('Daily Fills'!L249:L20235,'Growth Plan &amp; Statistics'!M270,'Daily Fills'!O249:O20235))</f>
        <v/>
      </c>
      <c r="O270" s="15" t="str">
        <f aca="false">IF(N270="","",SUMIF('Daily Fills'!L249:L20235,'Growth Plan &amp; Statistics'!M270,'Daily Fills'!P249:P20235))</f>
        <v/>
      </c>
      <c r="P270" s="15" t="str">
        <f aca="false">IF(O270="","",SUMIF('Daily Fills'!L249:L20247,'Growth Plan &amp; Statistics'!M270,'Daily Fills'!E249:E20247)/1000000)</f>
        <v/>
      </c>
      <c r="Q270" s="16"/>
      <c r="R270" s="16" t="str">
        <f aca="false">IF(N270="","",F270)</f>
        <v/>
      </c>
      <c r="S270" s="10"/>
    </row>
    <row collapsed="false" customFormat="false" customHeight="false" hidden="false" ht="13.3" outlineLevel="0" r="271">
      <c r="A271" s="16" t="n">
        <v>252</v>
      </c>
      <c r="B271" s="16" t="n">
        <f aca="false">ROUNDUP(A271/5,0)</f>
        <v>51</v>
      </c>
      <c r="C271" s="16" t="n">
        <f aca="false">ROUNDUP(A271/20.83333333,0)</f>
        <v>13</v>
      </c>
      <c r="D271" s="65" t="inlineStr">
        <f aca="false">IF(M271="",IF(C271=C270,D270,EDATE(D270,1)),M271)</f>
        <is>
          <t/>
        </is>
      </c>
      <c r="E271" s="16" t="n">
        <f aca="false">I270</f>
        <v>1837775.81</v>
      </c>
      <c r="F271" s="15" t="n">
        <f aca="false">ROUND(MIN($B$14,IF(SizeCalc="margin",E271*$E$13*$E$12/100000,E271*$I$13/$I$12/10)),2)</f>
        <v>100</v>
      </c>
      <c r="G271" s="15" t="n">
        <f aca="false">$B$12*$B$13</f>
        <v>10</v>
      </c>
      <c r="H271" s="15" t="n">
        <f aca="false">IF(Q271="",G271*F271*10,Q271)</f>
        <v>10000</v>
      </c>
      <c r="I271" s="18" t="n">
        <f aca="false">E271+H271</f>
        <v>1847775.81</v>
      </c>
      <c r="J271" s="18" t="n">
        <f aca="false">J270+(I271-I270)</f>
        <v>1797775.81</v>
      </c>
      <c r="K271" s="67" t="n">
        <f aca="false">H271/E271</f>
        <v>0.00544136011889285</v>
      </c>
      <c r="L271" s="67"/>
      <c r="M271" s="64"/>
      <c r="N271" s="16" t="str">
        <f aca="false">IF(M271="","",SUMIF('Daily Fills'!L250:L20236,'Growth Plan &amp; Statistics'!M271,'Daily Fills'!O250:O20236))</f>
        <v/>
      </c>
      <c r="O271" s="15" t="str">
        <f aca="false">IF(N271="","",SUMIF('Daily Fills'!L250:L20236,'Growth Plan &amp; Statistics'!M271,'Daily Fills'!P250:P20236))</f>
        <v/>
      </c>
      <c r="P271" s="15" t="str">
        <f aca="false">IF(O271="","",SUMIF('Daily Fills'!L250:L20248,'Growth Plan &amp; Statistics'!M271,'Daily Fills'!E250:E20248)/1000000)</f>
        <v/>
      </c>
      <c r="Q271" s="16"/>
      <c r="R271" s="16" t="str">
        <f aca="false">IF(N271="","",F271)</f>
        <v/>
      </c>
      <c r="S271" s="10"/>
    </row>
    <row collapsed="false" customFormat="false" customHeight="false" hidden="false" ht="13.3" outlineLevel="0" r="272">
      <c r="A272" s="16" t="n">
        <v>253</v>
      </c>
      <c r="B272" s="16" t="n">
        <f aca="false">ROUNDUP(A272/5,0)</f>
        <v>51</v>
      </c>
      <c r="C272" s="16" t="n">
        <f aca="false">ROUNDUP(A272/20.83333333,0)</f>
        <v>13</v>
      </c>
      <c r="D272" s="65" t="inlineStr">
        <f aca="false">IF(M272="",IF(C272=C271,D271,EDATE(D271,1)),M272)</f>
        <is>
          <t/>
        </is>
      </c>
      <c r="E272" s="16" t="n">
        <f aca="false">I271</f>
        <v>1847775.81</v>
      </c>
      <c r="F272" s="15" t="n">
        <f aca="false">ROUND(MIN($B$14,IF(SizeCalc="margin",E272*$E$13*$E$12/100000,E272*$I$13/$I$12/10)),2)</f>
        <v>100</v>
      </c>
      <c r="G272" s="15" t="n">
        <f aca="false">$B$12*$B$13</f>
        <v>10</v>
      </c>
      <c r="H272" s="15" t="n">
        <f aca="false">IF(Q272="",G272*F272*10,Q272)</f>
        <v>10000</v>
      </c>
      <c r="I272" s="18" t="n">
        <f aca="false">E272+H272</f>
        <v>1857775.81</v>
      </c>
      <c r="J272" s="18" t="n">
        <f aca="false">J271+(I272-I271)</f>
        <v>1807775.81</v>
      </c>
      <c r="K272" s="67" t="n">
        <f aca="false">H272/E272</f>
        <v>0.00541191195700305</v>
      </c>
      <c r="L272" s="67"/>
      <c r="M272" s="64"/>
      <c r="N272" s="16" t="str">
        <f aca="false">IF(M272="","",SUMIF('Daily Fills'!L251:L20237,'Growth Plan &amp; Statistics'!M272,'Daily Fills'!O251:O20237))</f>
        <v/>
      </c>
      <c r="O272" s="15" t="str">
        <f aca="false">IF(N272="","",SUMIF('Daily Fills'!L251:L20237,'Growth Plan &amp; Statistics'!M272,'Daily Fills'!P251:P20237))</f>
        <v/>
      </c>
      <c r="P272" s="15" t="str">
        <f aca="false">IF(O272="","",SUMIF('Daily Fills'!L251:L20249,'Growth Plan &amp; Statistics'!M272,'Daily Fills'!E251:E20249)/1000000)</f>
        <v/>
      </c>
      <c r="Q272" s="16"/>
      <c r="R272" s="16" t="str">
        <f aca="false">IF(N272="","",F272)</f>
        <v/>
      </c>
      <c r="S272" s="10"/>
    </row>
    <row collapsed="false" customFormat="false" customHeight="false" hidden="false" ht="13.3" outlineLevel="0" r="273">
      <c r="A273" s="16" t="n">
        <v>254</v>
      </c>
      <c r="B273" s="16" t="n">
        <f aca="false">ROUNDUP(A273/5,0)</f>
        <v>51</v>
      </c>
      <c r="C273" s="16" t="n">
        <f aca="false">ROUNDUP(A273/20.83333333,0)</f>
        <v>13</v>
      </c>
      <c r="D273" s="65" t="inlineStr">
        <f aca="false">IF(M273="",IF(C273=C272,D272,EDATE(D272,1)),M273)</f>
        <is>
          <t/>
        </is>
      </c>
      <c r="E273" s="16" t="n">
        <f aca="false">I272</f>
        <v>1857775.81</v>
      </c>
      <c r="F273" s="15" t="n">
        <f aca="false">ROUND(MIN($B$14,IF(SizeCalc="margin",E273*$E$13*$E$12/100000,E273*$I$13/$I$12/10)),2)</f>
        <v>100</v>
      </c>
      <c r="G273" s="15" t="n">
        <f aca="false">$B$12*$B$13</f>
        <v>10</v>
      </c>
      <c r="H273" s="15" t="n">
        <f aca="false">IF(Q273="",G273*F273*10,Q273)</f>
        <v>10000</v>
      </c>
      <c r="I273" s="18" t="n">
        <f aca="false">E273+H273</f>
        <v>1867775.81</v>
      </c>
      <c r="J273" s="18" t="n">
        <f aca="false">J272+(I273-I272)</f>
        <v>1817775.81</v>
      </c>
      <c r="K273" s="67" t="n">
        <f aca="false">H273/E273</f>
        <v>0.00538278082111533</v>
      </c>
      <c r="L273" s="67"/>
      <c r="M273" s="64"/>
      <c r="N273" s="16" t="str">
        <f aca="false">IF(M273="","",SUMIF('Daily Fills'!L252:L20238,'Growth Plan &amp; Statistics'!M273,'Daily Fills'!O252:O20238))</f>
        <v/>
      </c>
      <c r="O273" s="15" t="str">
        <f aca="false">IF(N273="","",SUMIF('Daily Fills'!L252:L20238,'Growth Plan &amp; Statistics'!M273,'Daily Fills'!P252:P20238))</f>
        <v/>
      </c>
      <c r="P273" s="15" t="str">
        <f aca="false">IF(O273="","",SUMIF('Daily Fills'!L252:L20250,'Growth Plan &amp; Statistics'!M273,'Daily Fills'!E252:E20250)/1000000)</f>
        <v/>
      </c>
      <c r="Q273" s="16"/>
      <c r="R273" s="16" t="str">
        <f aca="false">IF(N273="","",F273)</f>
        <v/>
      </c>
      <c r="S273" s="10"/>
    </row>
    <row collapsed="false" customFormat="false" customHeight="false" hidden="false" ht="13.3" outlineLevel="0" r="274">
      <c r="A274" s="16" t="n">
        <v>255</v>
      </c>
      <c r="B274" s="16" t="n">
        <f aca="false">ROUNDUP(A274/5,0)</f>
        <v>51</v>
      </c>
      <c r="C274" s="16" t="n">
        <f aca="false">ROUNDUP(A274/20.83333333,0)</f>
        <v>13</v>
      </c>
      <c r="D274" s="65" t="inlineStr">
        <f aca="false">IF(M274="",IF(C274=C273,D273,EDATE(D273,1)),M274)</f>
        <is>
          <t/>
        </is>
      </c>
      <c r="E274" s="16" t="n">
        <f aca="false">I273</f>
        <v>1867775.81</v>
      </c>
      <c r="F274" s="15" t="n">
        <f aca="false">ROUND(MIN($B$14,IF(SizeCalc="margin",E274*$E$13*$E$12/100000,E274*$I$13/$I$12/10)),2)</f>
        <v>100</v>
      </c>
      <c r="G274" s="15" t="n">
        <f aca="false">$B$12*$B$13</f>
        <v>10</v>
      </c>
      <c r="H274" s="15" t="n">
        <f aca="false">IF(Q274="",G274*F274*10,Q274)</f>
        <v>10000</v>
      </c>
      <c r="I274" s="18" t="n">
        <f aca="false">E274+H274</f>
        <v>1877775.81</v>
      </c>
      <c r="J274" s="18" t="n">
        <f aca="false">J273+(I274-I273)</f>
        <v>1827775.81</v>
      </c>
      <c r="K274" s="67" t="n">
        <f aca="false">H274/E274</f>
        <v>0.00535396161919454</v>
      </c>
      <c r="L274" s="67"/>
      <c r="M274" s="64"/>
      <c r="N274" s="16" t="str">
        <f aca="false">IF(M274="","",SUMIF('Daily Fills'!L253:L20239,'Growth Plan &amp; Statistics'!M274,'Daily Fills'!O253:O20239))</f>
        <v/>
      </c>
      <c r="O274" s="15" t="str">
        <f aca="false">IF(N274="","",SUMIF('Daily Fills'!L253:L20239,'Growth Plan &amp; Statistics'!M274,'Daily Fills'!P253:P20239))</f>
        <v/>
      </c>
      <c r="P274" s="15" t="str">
        <f aca="false">IF(O274="","",SUMIF('Daily Fills'!L253:L20251,'Growth Plan &amp; Statistics'!M274,'Daily Fills'!E253:E20251)/1000000)</f>
        <v/>
      </c>
      <c r="Q274" s="16"/>
      <c r="R274" s="16" t="str">
        <f aca="false">IF(N274="","",F274)</f>
        <v/>
      </c>
      <c r="S274" s="10"/>
    </row>
    <row collapsed="false" customFormat="false" customHeight="false" hidden="false" ht="13.3" outlineLevel="0" r="275">
      <c r="A275" s="16" t="n">
        <v>256</v>
      </c>
      <c r="B275" s="16" t="n">
        <f aca="false">ROUNDUP(A275/5,0)</f>
        <v>52</v>
      </c>
      <c r="C275" s="16" t="n">
        <f aca="false">ROUNDUP(A275/20.83333333,0)</f>
        <v>13</v>
      </c>
      <c r="D275" s="65" t="inlineStr">
        <f aca="false">IF(M275="",IF(C275=C274,D274,EDATE(D274,1)),M275)</f>
        <is>
          <t/>
        </is>
      </c>
      <c r="E275" s="16" t="n">
        <f aca="false">I274</f>
        <v>1877775.81</v>
      </c>
      <c r="F275" s="15" t="n">
        <f aca="false">ROUND(MIN($B$14,IF(SizeCalc="margin",E275*$E$13*$E$12/100000,E275*$I$13/$I$12/10)),2)</f>
        <v>100</v>
      </c>
      <c r="G275" s="15" t="n">
        <f aca="false">$B$12*$B$13</f>
        <v>10</v>
      </c>
      <c r="H275" s="15" t="n">
        <f aca="false">IF(Q275="",G275*F275*10,Q275)</f>
        <v>10000</v>
      </c>
      <c r="I275" s="18" t="n">
        <f aca="false">E275+H275</f>
        <v>1887775.81</v>
      </c>
      <c r="J275" s="18" t="n">
        <f aca="false">J274+(I275-I274)</f>
        <v>1837775.81</v>
      </c>
      <c r="K275" s="67" t="n">
        <f aca="false">H275/E275</f>
        <v>0.00532544936767505</v>
      </c>
      <c r="L275" s="67"/>
      <c r="M275" s="64"/>
      <c r="N275" s="16" t="str">
        <f aca="false">IF(M275="","",SUMIF('Daily Fills'!L254:L20240,'Growth Plan &amp; Statistics'!M275,'Daily Fills'!O254:O20240))</f>
        <v/>
      </c>
      <c r="O275" s="15" t="str">
        <f aca="false">IF(N275="","",SUMIF('Daily Fills'!L254:L20240,'Growth Plan &amp; Statistics'!M275,'Daily Fills'!P254:P20240))</f>
        <v/>
      </c>
      <c r="P275" s="15" t="str">
        <f aca="false">IF(O275="","",SUMIF('Daily Fills'!L254:L20252,'Growth Plan &amp; Statistics'!M275,'Daily Fills'!E254:E20252)/1000000)</f>
        <v/>
      </c>
      <c r="Q275" s="16"/>
      <c r="R275" s="16" t="str">
        <f aca="false">IF(N275="","",F275)</f>
        <v/>
      </c>
      <c r="S275" s="10"/>
    </row>
    <row collapsed="false" customFormat="false" customHeight="false" hidden="false" ht="13.3" outlineLevel="0" r="276">
      <c r="A276" s="16" t="n">
        <v>257</v>
      </c>
      <c r="B276" s="16" t="n">
        <f aca="false">ROUNDUP(A276/5,0)</f>
        <v>52</v>
      </c>
      <c r="C276" s="16" t="n">
        <f aca="false">ROUNDUP(A276/20.83333333,0)</f>
        <v>13</v>
      </c>
      <c r="D276" s="65" t="inlineStr">
        <f aca="false">IF(M276="",IF(C276=C275,D275,EDATE(D275,1)),M276)</f>
        <is>
          <t/>
        </is>
      </c>
      <c r="E276" s="16" t="n">
        <f aca="false">I275</f>
        <v>1887775.81</v>
      </c>
      <c r="F276" s="15" t="n">
        <f aca="false">ROUND(MIN($B$14,IF(SizeCalc="margin",E276*$E$13*$E$12/100000,E276*$I$13/$I$12/10)),2)</f>
        <v>100</v>
      </c>
      <c r="G276" s="15" t="n">
        <f aca="false">$B$12*$B$13</f>
        <v>10</v>
      </c>
      <c r="H276" s="15" t="n">
        <f aca="false">IF(Q276="",G276*F276*10,Q276)</f>
        <v>10000</v>
      </c>
      <c r="I276" s="18" t="n">
        <f aca="false">E276+H276</f>
        <v>1897775.81</v>
      </c>
      <c r="J276" s="18" t="n">
        <f aca="false">J275+(I276-I275)</f>
        <v>1847775.81</v>
      </c>
      <c r="K276" s="67" t="n">
        <f aca="false">H276/E276</f>
        <v>0.00529723918858776</v>
      </c>
      <c r="L276" s="67"/>
      <c r="M276" s="64"/>
      <c r="N276" s="16" t="str">
        <f aca="false">IF(M276="","",SUMIF('Daily Fills'!L255:L20241,'Growth Plan &amp; Statistics'!M276,'Daily Fills'!O255:O20241))</f>
        <v/>
      </c>
      <c r="O276" s="15" t="str">
        <f aca="false">IF(N276="","",SUMIF('Daily Fills'!L255:L20241,'Growth Plan &amp; Statistics'!M276,'Daily Fills'!P255:P20241))</f>
        <v/>
      </c>
      <c r="P276" s="15" t="str">
        <f aca="false">IF(O276="","",SUMIF('Daily Fills'!L255:L20253,'Growth Plan &amp; Statistics'!M276,'Daily Fills'!E255:E20253)/1000000)</f>
        <v/>
      </c>
      <c r="Q276" s="16"/>
      <c r="R276" s="16" t="str">
        <f aca="false">IF(N276="","",F276)</f>
        <v/>
      </c>
      <c r="S276" s="10"/>
    </row>
    <row collapsed="false" customFormat="false" customHeight="false" hidden="false" ht="13.3" outlineLevel="0" r="277">
      <c r="A277" s="16" t="n">
        <v>258</v>
      </c>
      <c r="B277" s="16" t="n">
        <f aca="false">ROUNDUP(A277/5,0)</f>
        <v>52</v>
      </c>
      <c r="C277" s="16" t="n">
        <f aca="false">ROUNDUP(A277/20.83333333,0)</f>
        <v>13</v>
      </c>
      <c r="D277" s="65" t="inlineStr">
        <f aca="false">IF(M277="",IF(C277=C276,D276,EDATE(D276,1)),M277)</f>
        <is>
          <t/>
        </is>
      </c>
      <c r="E277" s="16" t="n">
        <f aca="false">I276</f>
        <v>1897775.81</v>
      </c>
      <c r="F277" s="15" t="n">
        <f aca="false">ROUND(MIN($B$14,IF(SizeCalc="margin",E277*$E$13*$E$12/100000,E277*$I$13/$I$12/10)),2)</f>
        <v>100</v>
      </c>
      <c r="G277" s="15" t="n">
        <f aca="false">$B$12*$B$13</f>
        <v>10</v>
      </c>
      <c r="H277" s="15" t="n">
        <f aca="false">IF(Q277="",G277*F277*10,Q277)</f>
        <v>10000</v>
      </c>
      <c r="I277" s="18" t="n">
        <f aca="false">E277+H277</f>
        <v>1907775.81</v>
      </c>
      <c r="J277" s="18" t="n">
        <f aca="false">J276+(I277-I276)</f>
        <v>1857775.81</v>
      </c>
      <c r="K277" s="67" t="n">
        <f aca="false">H277/E277</f>
        <v>0.00526932630677804</v>
      </c>
      <c r="L277" s="67"/>
      <c r="M277" s="64"/>
      <c r="N277" s="16" t="str">
        <f aca="false">IF(M277="","",SUMIF('Daily Fills'!L256:L20242,'Growth Plan &amp; Statistics'!M277,'Daily Fills'!O256:O20242))</f>
        <v/>
      </c>
      <c r="O277" s="15" t="str">
        <f aca="false">IF(N277="","",SUMIF('Daily Fills'!L256:L20242,'Growth Plan &amp; Statistics'!M277,'Daily Fills'!P256:P20242))</f>
        <v/>
      </c>
      <c r="P277" s="15" t="str">
        <f aca="false">IF(O277="","",SUMIF('Daily Fills'!L256:L20254,'Growth Plan &amp; Statistics'!M277,'Daily Fills'!E256:E20254)/1000000)</f>
        <v/>
      </c>
      <c r="Q277" s="16"/>
      <c r="R277" s="16" t="str">
        <f aca="false">IF(N277="","",F277)</f>
        <v/>
      </c>
      <c r="S277" s="10"/>
    </row>
    <row collapsed="false" customFormat="false" customHeight="false" hidden="false" ht="13.3" outlineLevel="0" r="278">
      <c r="A278" s="16" t="n">
        <v>259</v>
      </c>
      <c r="B278" s="16" t="n">
        <f aca="false">ROUNDUP(A278/5,0)</f>
        <v>52</v>
      </c>
      <c r="C278" s="16" t="n">
        <f aca="false">ROUNDUP(A278/20.83333333,0)</f>
        <v>13</v>
      </c>
      <c r="D278" s="65" t="inlineStr">
        <f aca="false">IF(M278="",IF(C278=C277,D277,EDATE(D277,1)),M278)</f>
        <is>
          <t/>
        </is>
      </c>
      <c r="E278" s="16" t="n">
        <f aca="false">I277</f>
        <v>1907775.81</v>
      </c>
      <c r="F278" s="15" t="n">
        <f aca="false">ROUND(MIN($B$14,IF(SizeCalc="margin",E278*$E$13*$E$12/100000,E278*$I$13/$I$12/10)),2)</f>
        <v>100</v>
      </c>
      <c r="G278" s="15" t="n">
        <f aca="false">$B$12*$B$13</f>
        <v>10</v>
      </c>
      <c r="H278" s="15" t="n">
        <f aca="false">IF(Q278="",G278*F278*10,Q278)</f>
        <v>10000</v>
      </c>
      <c r="I278" s="18" t="n">
        <f aca="false">E278+H278</f>
        <v>1917775.81</v>
      </c>
      <c r="J278" s="18" t="n">
        <f aca="false">J277+(I278-I277)</f>
        <v>1867775.81</v>
      </c>
      <c r="K278" s="67" t="n">
        <f aca="false">H278/E278</f>
        <v>0.00524170604721107</v>
      </c>
      <c r="L278" s="67"/>
      <c r="M278" s="64"/>
      <c r="N278" s="16" t="str">
        <f aca="false">IF(M278="","",SUMIF('Daily Fills'!L257:L20243,'Growth Plan &amp; Statistics'!M278,'Daily Fills'!O257:O20243))</f>
        <v/>
      </c>
      <c r="O278" s="15" t="str">
        <f aca="false">IF(N278="","",SUMIF('Daily Fills'!L257:L20243,'Growth Plan &amp; Statistics'!M278,'Daily Fills'!P257:P20243))</f>
        <v/>
      </c>
      <c r="P278" s="15" t="str">
        <f aca="false">IF(O278="","",SUMIF('Daily Fills'!L257:L20255,'Growth Plan &amp; Statistics'!M278,'Daily Fills'!E257:E20255)/1000000)</f>
        <v/>
      </c>
      <c r="Q278" s="16"/>
      <c r="R278" s="16" t="str">
        <f aca="false">IF(N278="","",F278)</f>
        <v/>
      </c>
      <c r="S278" s="10"/>
    </row>
    <row collapsed="false" customFormat="false" customHeight="false" hidden="false" ht="13.3" outlineLevel="0" r="279">
      <c r="A279" s="16" t="n">
        <v>260</v>
      </c>
      <c r="B279" s="16" t="n">
        <f aca="false">ROUNDUP(A279/5,0)</f>
        <v>52</v>
      </c>
      <c r="C279" s="16" t="n">
        <f aca="false">ROUNDUP(A279/20.83333333,0)</f>
        <v>13</v>
      </c>
      <c r="D279" s="65" t="inlineStr">
        <f aca="false">IF(M279="",IF(C279=C278,D278,EDATE(D278,1)),M279)</f>
        <is>
          <t/>
        </is>
      </c>
      <c r="E279" s="16" t="n">
        <f aca="false">I278</f>
        <v>1917775.81</v>
      </c>
      <c r="F279" s="15" t="n">
        <f aca="false">ROUND(MIN($B$14,IF(SizeCalc="margin",E279*$E$13*$E$12/100000,E279*$I$13/$I$12/10)),2)</f>
        <v>100</v>
      </c>
      <c r="G279" s="15" t="n">
        <f aca="false">$B$12*$B$13</f>
        <v>10</v>
      </c>
      <c r="H279" s="15" t="n">
        <f aca="false">IF(Q279="",G279*F279*10,Q279)</f>
        <v>10000</v>
      </c>
      <c r="I279" s="18" t="n">
        <f aca="false">E279+H279</f>
        <v>1927775.81</v>
      </c>
      <c r="J279" s="18" t="n">
        <f aca="false">J278+(I279-I278)</f>
        <v>1877775.81</v>
      </c>
      <c r="K279" s="67" t="n">
        <f aca="false">H279/E279</f>
        <v>0.00521437383236156</v>
      </c>
      <c r="L279" s="67"/>
      <c r="M279" s="64"/>
      <c r="N279" s="16" t="str">
        <f aca="false">IF(M279="","",SUMIF('Daily Fills'!L258:L20244,'Growth Plan &amp; Statistics'!M279,'Daily Fills'!O258:O20244))</f>
        <v/>
      </c>
      <c r="O279" s="15" t="str">
        <f aca="false">IF(N279="","",SUMIF('Daily Fills'!L258:L20244,'Growth Plan &amp; Statistics'!M279,'Daily Fills'!P258:P20244))</f>
        <v/>
      </c>
      <c r="P279" s="15" t="str">
        <f aca="false">IF(O279="","",SUMIF('Daily Fills'!L258:L20256,'Growth Plan &amp; Statistics'!M279,'Daily Fills'!E258:E20256)/1000000)</f>
        <v/>
      </c>
      <c r="Q279" s="16"/>
      <c r="R279" s="16" t="str">
        <f aca="false">IF(N279="","",F279)</f>
        <v/>
      </c>
      <c r="S279" s="10"/>
    </row>
    <row collapsed="false" customFormat="false" customHeight="false" hidden="false" ht="13.3" outlineLevel="0" r="280">
      <c r="A280" s="16" t="n">
        <v>261</v>
      </c>
      <c r="B280" s="16" t="n">
        <f aca="false">ROUNDUP(A280/5,0)</f>
        <v>53</v>
      </c>
      <c r="C280" s="16" t="n">
        <f aca="false">ROUNDUP(A280/20.83333333,0)</f>
        <v>13</v>
      </c>
      <c r="D280" s="65" t="inlineStr">
        <f aca="false">IF(M280="",IF(C280=C279,D279,EDATE(D279,1)),M280)</f>
        <is>
          <t/>
        </is>
      </c>
      <c r="E280" s="16" t="n">
        <f aca="false">I279</f>
        <v>1927775.81</v>
      </c>
      <c r="F280" s="15" t="n">
        <f aca="false">ROUND(MIN($B$14,IF(SizeCalc="margin",E280*$E$13*$E$12/100000,E280*$I$13/$I$12/10)),2)</f>
        <v>100</v>
      </c>
      <c r="G280" s="15" t="n">
        <f aca="false">$B$12*$B$13</f>
        <v>10</v>
      </c>
      <c r="H280" s="15" t="n">
        <f aca="false">IF(Q280="",G280*F280*10,Q280)</f>
        <v>10000</v>
      </c>
      <c r="I280" s="18" t="n">
        <f aca="false">E280+H280</f>
        <v>1937775.81</v>
      </c>
      <c r="J280" s="18" t="n">
        <f aca="false">J279+(I280-I279)</f>
        <v>1887775.81</v>
      </c>
      <c r="K280" s="67" t="n">
        <f aca="false">H280/E280</f>
        <v>0.00518732517968466</v>
      </c>
      <c r="L280" s="67"/>
      <c r="M280" s="64"/>
      <c r="N280" s="16" t="str">
        <f aca="false">IF(M280="","",SUMIF('Daily Fills'!L259:L20245,'Growth Plan &amp; Statistics'!M280,'Daily Fills'!O259:O20245))</f>
        <v/>
      </c>
      <c r="O280" s="15" t="str">
        <f aca="false">IF(N280="","",SUMIF('Daily Fills'!L259:L20245,'Growth Plan &amp; Statistics'!M280,'Daily Fills'!P259:P20245))</f>
        <v/>
      </c>
      <c r="P280" s="15" t="str">
        <f aca="false">IF(O280="","",SUMIF('Daily Fills'!L259:L20257,'Growth Plan &amp; Statistics'!M280,'Daily Fills'!E259:E20257)/1000000)</f>
        <v/>
      </c>
      <c r="Q280" s="16"/>
      <c r="R280" s="16" t="str">
        <f aca="false">IF(N280="","",F280)</f>
        <v/>
      </c>
      <c r="S280" s="10"/>
    </row>
    <row collapsed="false" customFormat="false" customHeight="false" hidden="false" ht="13.3" outlineLevel="0" r="281">
      <c r="A281" s="16" t="n">
        <v>262</v>
      </c>
      <c r="B281" s="16" t="n">
        <f aca="false">ROUNDUP(A281/5,0)</f>
        <v>53</v>
      </c>
      <c r="C281" s="16" t="n">
        <f aca="false">ROUNDUP(A281/20.83333333,0)</f>
        <v>13</v>
      </c>
      <c r="D281" s="65" t="inlineStr">
        <f aca="false">IF(M281="",IF(C281=C280,D280,EDATE(D280,1)),M281)</f>
        <is>
          <t/>
        </is>
      </c>
      <c r="E281" s="16" t="n">
        <f aca="false">I280</f>
        <v>1937775.81</v>
      </c>
      <c r="F281" s="15" t="n">
        <f aca="false">ROUND(MIN($B$14,IF(SizeCalc="margin",E281*$E$13*$E$12/100000,E281*$I$13/$I$12/10)),2)</f>
        <v>100</v>
      </c>
      <c r="G281" s="15" t="n">
        <f aca="false">$B$12*$B$13</f>
        <v>10</v>
      </c>
      <c r="H281" s="15" t="n">
        <f aca="false">IF(Q281="",G281*F281*10,Q281)</f>
        <v>10000</v>
      </c>
      <c r="I281" s="18" t="n">
        <f aca="false">E281+H281</f>
        <v>1947775.81</v>
      </c>
      <c r="J281" s="18" t="n">
        <f aca="false">J280+(I281-I280)</f>
        <v>1897775.81</v>
      </c>
      <c r="K281" s="67" t="n">
        <f aca="false">H281/E281</f>
        <v>0.00516055569916522</v>
      </c>
      <c r="L281" s="67"/>
      <c r="M281" s="64"/>
      <c r="N281" s="16" t="str">
        <f aca="false">IF(M281="","",SUMIF('Daily Fills'!L260:L20246,'Growth Plan &amp; Statistics'!M281,'Daily Fills'!O260:O20246))</f>
        <v/>
      </c>
      <c r="O281" s="15" t="str">
        <f aca="false">IF(N281="","",SUMIF('Daily Fills'!L260:L20246,'Growth Plan &amp; Statistics'!M281,'Daily Fills'!P260:P20246))</f>
        <v/>
      </c>
      <c r="P281" s="15" t="str">
        <f aca="false">IF(O281="","",SUMIF('Daily Fills'!L260:L20258,'Growth Plan &amp; Statistics'!M281,'Daily Fills'!E260:E20258)/1000000)</f>
        <v/>
      </c>
      <c r="Q281" s="16"/>
      <c r="R281" s="16" t="str">
        <f aca="false">IF(N281="","",F281)</f>
        <v/>
      </c>
      <c r="S281" s="10"/>
    </row>
    <row collapsed="false" customFormat="false" customHeight="false" hidden="false" ht="13.3" outlineLevel="0" r="282">
      <c r="A282" s="16" t="n">
        <v>263</v>
      </c>
      <c r="B282" s="16" t="n">
        <f aca="false">ROUNDUP(A282/5,0)</f>
        <v>53</v>
      </c>
      <c r="C282" s="16" t="n">
        <f aca="false">ROUNDUP(A282/20.83333333,0)</f>
        <v>13</v>
      </c>
      <c r="D282" s="65" t="inlineStr">
        <f aca="false">IF(M282="",IF(C282=C281,D281,EDATE(D281,1)),M282)</f>
        <is>
          <t/>
        </is>
      </c>
      <c r="E282" s="16" t="n">
        <f aca="false">I281</f>
        <v>1947775.81</v>
      </c>
      <c r="F282" s="15" t="n">
        <f aca="false">ROUND(MIN($B$14,IF(SizeCalc="margin",E282*$E$13*$E$12/100000,E282*$I$13/$I$12/10)),2)</f>
        <v>100</v>
      </c>
      <c r="G282" s="15" t="n">
        <f aca="false">$B$12*$B$13</f>
        <v>10</v>
      </c>
      <c r="H282" s="15" t="n">
        <f aca="false">IF(Q282="",G282*F282*10,Q282)</f>
        <v>10000</v>
      </c>
      <c r="I282" s="18" t="n">
        <f aca="false">E282+H282</f>
        <v>1957775.81</v>
      </c>
      <c r="J282" s="18" t="n">
        <f aca="false">J281+(I282-I281)</f>
        <v>1907775.81</v>
      </c>
      <c r="K282" s="67" t="n">
        <f aca="false">H282/E282</f>
        <v>0.00513406109094249</v>
      </c>
      <c r="L282" s="67"/>
      <c r="M282" s="64"/>
      <c r="N282" s="16" t="str">
        <f aca="false">IF(M282="","",SUMIF('Daily Fills'!L261:L20247,'Growth Plan &amp; Statistics'!M282,'Daily Fills'!O261:O20247))</f>
        <v/>
      </c>
      <c r="O282" s="15" t="str">
        <f aca="false">IF(N282="","",SUMIF('Daily Fills'!L261:L20247,'Growth Plan &amp; Statistics'!M282,'Daily Fills'!P261:P20247))</f>
        <v/>
      </c>
      <c r="P282" s="15" t="str">
        <f aca="false">IF(O282="","",SUMIF('Daily Fills'!L261:L20259,'Growth Plan &amp; Statistics'!M282,'Daily Fills'!E261:E20259)/1000000)</f>
        <v/>
      </c>
      <c r="Q282" s="16"/>
      <c r="R282" s="16" t="str">
        <f aca="false">IF(N282="","",F282)</f>
        <v/>
      </c>
      <c r="S282" s="10"/>
    </row>
    <row collapsed="false" customFormat="false" customHeight="false" hidden="false" ht="13.3" outlineLevel="0" r="283">
      <c r="A283" s="16" t="n">
        <v>264</v>
      </c>
      <c r="B283" s="16" t="n">
        <f aca="false">ROUNDUP(A283/5,0)</f>
        <v>53</v>
      </c>
      <c r="C283" s="16" t="n">
        <f aca="false">ROUNDUP(A283/20.83333333,0)</f>
        <v>13</v>
      </c>
      <c r="D283" s="65" t="inlineStr">
        <f aca="false">IF(M283="",IF(C283=C282,D282,EDATE(D282,1)),M283)</f>
        <is>
          <t/>
        </is>
      </c>
      <c r="E283" s="16" t="n">
        <f aca="false">I282</f>
        <v>1957775.81</v>
      </c>
      <c r="F283" s="15" t="n">
        <f aca="false">ROUND(MIN($B$14,IF(SizeCalc="margin",E283*$E$13*$E$12/100000,E283*$I$13/$I$12/10)),2)</f>
        <v>100</v>
      </c>
      <c r="G283" s="15" t="n">
        <f aca="false">$B$12*$B$13</f>
        <v>10</v>
      </c>
      <c r="H283" s="15" t="n">
        <f aca="false">IF(Q283="",G283*F283*10,Q283)</f>
        <v>10000</v>
      </c>
      <c r="I283" s="18" t="n">
        <f aca="false">E283+H283</f>
        <v>1967775.81</v>
      </c>
      <c r="J283" s="18" t="n">
        <f aca="false">J282+(I283-I282)</f>
        <v>1917775.81</v>
      </c>
      <c r="K283" s="67" t="n">
        <f aca="false">H283/E283</f>
        <v>0.00510783714300771</v>
      </c>
      <c r="L283" s="67"/>
      <c r="M283" s="64"/>
      <c r="N283" s="16" t="str">
        <f aca="false">IF(M283="","",SUMIF('Daily Fills'!L262:L20248,'Growth Plan &amp; Statistics'!M283,'Daily Fills'!O262:O20248))</f>
        <v/>
      </c>
      <c r="O283" s="15" t="str">
        <f aca="false">IF(N283="","",SUMIF('Daily Fills'!L262:L20248,'Growth Plan &amp; Statistics'!M283,'Daily Fills'!P262:P20248))</f>
        <v/>
      </c>
      <c r="P283" s="15" t="str">
        <f aca="false">IF(O283="","",SUMIF('Daily Fills'!L262:L20260,'Growth Plan &amp; Statistics'!M283,'Daily Fills'!E262:E20260)/1000000)</f>
        <v/>
      </c>
      <c r="Q283" s="16"/>
      <c r="R283" s="16" t="str">
        <f aca="false">IF(N283="","",F283)</f>
        <v/>
      </c>
      <c r="S283" s="10"/>
    </row>
    <row collapsed="false" customFormat="false" customHeight="false" hidden="false" ht="13.3" outlineLevel="0" r="284">
      <c r="A284" s="16" t="n">
        <v>265</v>
      </c>
      <c r="B284" s="16" t="n">
        <f aca="false">ROUNDUP(A284/5,0)</f>
        <v>53</v>
      </c>
      <c r="C284" s="16" t="n">
        <f aca="false">ROUNDUP(A284/20.83333333,0)</f>
        <v>13</v>
      </c>
      <c r="D284" s="65" t="inlineStr">
        <f aca="false">IF(M284="",IF(C284=C283,D283,EDATE(D283,1)),M284)</f>
        <is>
          <t/>
        </is>
      </c>
      <c r="E284" s="16" t="n">
        <f aca="false">I283</f>
        <v>1967775.81</v>
      </c>
      <c r="F284" s="15" t="n">
        <f aca="false">ROUND(MIN($B$14,IF(SizeCalc="margin",E284*$E$13*$E$12/100000,E284*$I$13/$I$12/10)),2)</f>
        <v>100</v>
      </c>
      <c r="G284" s="15" t="n">
        <f aca="false">$B$12*$B$13</f>
        <v>10</v>
      </c>
      <c r="H284" s="15" t="n">
        <f aca="false">IF(Q284="",G284*F284*10,Q284)</f>
        <v>10000</v>
      </c>
      <c r="I284" s="18" t="n">
        <f aca="false">E284+H284</f>
        <v>1977775.81</v>
      </c>
      <c r="J284" s="18" t="n">
        <f aca="false">J283+(I284-I283)</f>
        <v>1927775.81</v>
      </c>
      <c r="K284" s="67" t="n">
        <f aca="false">H284/E284</f>
        <v>0.00508187972897177</v>
      </c>
      <c r="L284" s="67"/>
      <c r="M284" s="64"/>
      <c r="N284" s="16" t="str">
        <f aca="false">IF(M284="","",SUMIF('Daily Fills'!L263:L20249,'Growth Plan &amp; Statistics'!M284,'Daily Fills'!O263:O20249))</f>
        <v/>
      </c>
      <c r="O284" s="15" t="str">
        <f aca="false">IF(N284="","",SUMIF('Daily Fills'!L263:L20249,'Growth Plan &amp; Statistics'!M284,'Daily Fills'!P263:P20249))</f>
        <v/>
      </c>
      <c r="P284" s="15" t="str">
        <f aca="false">IF(O284="","",SUMIF('Daily Fills'!L263:L20261,'Growth Plan &amp; Statistics'!M284,'Daily Fills'!E263:E20261)/1000000)</f>
        <v/>
      </c>
      <c r="Q284" s="16"/>
      <c r="R284" s="16" t="str">
        <f aca="false">IF(N284="","",F284)</f>
        <v/>
      </c>
      <c r="S284" s="10"/>
    </row>
    <row collapsed="false" customFormat="false" customHeight="false" hidden="false" ht="13.3" outlineLevel="0" r="285">
      <c r="A285" s="16" t="n">
        <v>266</v>
      </c>
      <c r="B285" s="16" t="n">
        <f aca="false">ROUNDUP(A285/5,0)</f>
        <v>54</v>
      </c>
      <c r="C285" s="16" t="n">
        <f aca="false">ROUNDUP(A285/20.83333333,0)</f>
        <v>13</v>
      </c>
      <c r="D285" s="65" t="inlineStr">
        <f aca="false">IF(M285="",IF(C285=C284,D284,EDATE(D284,1)),M285)</f>
        <is>
          <t/>
        </is>
      </c>
      <c r="E285" s="16" t="n">
        <f aca="false">I284</f>
        <v>1977775.81</v>
      </c>
      <c r="F285" s="15" t="n">
        <f aca="false">ROUND(MIN($B$14,IF(SizeCalc="margin",E285*$E$13*$E$12/100000,E285*$I$13/$I$12/10)),2)</f>
        <v>100</v>
      </c>
      <c r="G285" s="15" t="n">
        <f aca="false">$B$12*$B$13</f>
        <v>10</v>
      </c>
      <c r="H285" s="15" t="n">
        <f aca="false">IF(Q285="",G285*F285*10,Q285)</f>
        <v>10000</v>
      </c>
      <c r="I285" s="18" t="n">
        <f aca="false">E285+H285</f>
        <v>1987775.81</v>
      </c>
      <c r="J285" s="18" t="n">
        <f aca="false">J284+(I285-I284)</f>
        <v>1937775.81</v>
      </c>
      <c r="K285" s="67" t="n">
        <f aca="false">H285/E285</f>
        <v>0.00505618480590073</v>
      </c>
      <c r="L285" s="67"/>
      <c r="M285" s="64"/>
      <c r="N285" s="16" t="str">
        <f aca="false">IF(M285="","",SUMIF('Daily Fills'!L264:L20250,'Growth Plan &amp; Statistics'!M285,'Daily Fills'!O264:O20250))</f>
        <v/>
      </c>
      <c r="O285" s="15" t="str">
        <f aca="false">IF(N285="","",SUMIF('Daily Fills'!L264:L20250,'Growth Plan &amp; Statistics'!M285,'Daily Fills'!P264:P20250))</f>
        <v/>
      </c>
      <c r="P285" s="15" t="str">
        <f aca="false">IF(O285="","",SUMIF('Daily Fills'!L264:L20262,'Growth Plan &amp; Statistics'!M285,'Daily Fills'!E264:E20262)/1000000)</f>
        <v/>
      </c>
      <c r="Q285" s="16"/>
      <c r="R285" s="16" t="str">
        <f aca="false">IF(N285="","",F285)</f>
        <v/>
      </c>
      <c r="S285" s="10"/>
    </row>
    <row collapsed="false" customFormat="false" customHeight="false" hidden="false" ht="13.3" outlineLevel="0" r="286">
      <c r="A286" s="16" t="n">
        <v>267</v>
      </c>
      <c r="B286" s="16" t="n">
        <f aca="false">ROUNDUP(A286/5,0)</f>
        <v>54</v>
      </c>
      <c r="C286" s="16" t="n">
        <f aca="false">ROUNDUP(A286/20.83333333,0)</f>
        <v>13</v>
      </c>
      <c r="D286" s="65" t="inlineStr">
        <f aca="false">IF(M286="",IF(C286=C285,D285,EDATE(D285,1)),M286)</f>
        <is>
          <t/>
        </is>
      </c>
      <c r="E286" s="16" t="n">
        <f aca="false">I285</f>
        <v>1987775.81</v>
      </c>
      <c r="F286" s="15" t="n">
        <f aca="false">ROUND(MIN($B$14,IF(SizeCalc="margin",E286*$E$13*$E$12/100000,E286*$I$13/$I$12/10)),2)</f>
        <v>100</v>
      </c>
      <c r="G286" s="15" t="n">
        <f aca="false">$B$12*$B$13</f>
        <v>10</v>
      </c>
      <c r="H286" s="15" t="n">
        <f aca="false">IF(Q286="",G286*F286*10,Q286)</f>
        <v>10000</v>
      </c>
      <c r="I286" s="18" t="n">
        <f aca="false">E286+H286</f>
        <v>1997775.81</v>
      </c>
      <c r="J286" s="18" t="n">
        <f aca="false">J285+(I286-I285)</f>
        <v>1947775.81</v>
      </c>
      <c r="K286" s="67" t="n">
        <f aca="false">H286/E286</f>
        <v>0.00503074841221657</v>
      </c>
      <c r="L286" s="67"/>
      <c r="M286" s="64"/>
      <c r="N286" s="16" t="str">
        <f aca="false">IF(M286="","",SUMIF('Daily Fills'!L265:L20251,'Growth Plan &amp; Statistics'!M286,'Daily Fills'!O265:O20251))</f>
        <v/>
      </c>
      <c r="O286" s="15" t="str">
        <f aca="false">IF(N286="","",SUMIF('Daily Fills'!L265:L20251,'Growth Plan &amp; Statistics'!M286,'Daily Fills'!P265:P20251))</f>
        <v/>
      </c>
      <c r="P286" s="15" t="str">
        <f aca="false">IF(O286="","",SUMIF('Daily Fills'!L265:L20263,'Growth Plan &amp; Statistics'!M286,'Daily Fills'!E265:E20263)/1000000)</f>
        <v/>
      </c>
      <c r="Q286" s="16"/>
      <c r="R286" s="16" t="str">
        <f aca="false">IF(N286="","",F286)</f>
        <v/>
      </c>
      <c r="S286" s="10"/>
    </row>
    <row collapsed="false" customFormat="false" customHeight="false" hidden="false" ht="13.3" outlineLevel="0" r="287">
      <c r="A287" s="16" t="n">
        <v>268</v>
      </c>
      <c r="B287" s="16" t="n">
        <f aca="false">ROUNDUP(A287/5,0)</f>
        <v>54</v>
      </c>
      <c r="C287" s="16" t="n">
        <f aca="false">ROUNDUP(A287/20.83333333,0)</f>
        <v>13</v>
      </c>
      <c r="D287" s="65" t="inlineStr">
        <f aca="false">IF(M287="",IF(C287=C286,D286,EDATE(D286,1)),M287)</f>
        <is>
          <t/>
        </is>
      </c>
      <c r="E287" s="16" t="n">
        <f aca="false">I286</f>
        <v>1997775.81</v>
      </c>
      <c r="F287" s="15" t="n">
        <f aca="false">ROUND(MIN($B$14,IF(SizeCalc="margin",E287*$E$13*$E$12/100000,E287*$I$13/$I$12/10)),2)</f>
        <v>100</v>
      </c>
      <c r="G287" s="15" t="n">
        <f aca="false">$B$12*$B$13</f>
        <v>10</v>
      </c>
      <c r="H287" s="15" t="n">
        <f aca="false">IF(Q287="",G287*F287*10,Q287)</f>
        <v>10000</v>
      </c>
      <c r="I287" s="18" t="n">
        <f aca="false">E287+H287</f>
        <v>2007775.81</v>
      </c>
      <c r="J287" s="18" t="n">
        <f aca="false">J286+(I287-I286)</f>
        <v>1957775.81</v>
      </c>
      <c r="K287" s="67" t="n">
        <f aca="false">H287/E287</f>
        <v>0.00500556666566105</v>
      </c>
      <c r="L287" s="67"/>
      <c r="M287" s="64"/>
      <c r="N287" s="16" t="str">
        <f aca="false">IF(M287="","",SUMIF('Daily Fills'!L266:L20252,'Growth Plan &amp; Statistics'!M287,'Daily Fills'!O266:O20252))</f>
        <v/>
      </c>
      <c r="O287" s="15" t="str">
        <f aca="false">IF(N287="","",SUMIF('Daily Fills'!L266:L20252,'Growth Plan &amp; Statistics'!M287,'Daily Fills'!P266:P20252))</f>
        <v/>
      </c>
      <c r="P287" s="15" t="str">
        <f aca="false">IF(O287="","",SUMIF('Daily Fills'!L266:L20264,'Growth Plan &amp; Statistics'!M287,'Daily Fills'!E266:E20264)/1000000)</f>
        <v/>
      </c>
      <c r="Q287" s="16"/>
      <c r="R287" s="16" t="str">
        <f aca="false">IF(N287="","",F287)</f>
        <v/>
      </c>
      <c r="S287" s="10"/>
    </row>
    <row collapsed="false" customFormat="false" customHeight="false" hidden="false" ht="13.3" outlineLevel="0" r="288">
      <c r="A288" s="16" t="n">
        <v>269</v>
      </c>
      <c r="B288" s="16" t="n">
        <f aca="false">ROUNDUP(A288/5,0)</f>
        <v>54</v>
      </c>
      <c r="C288" s="16" t="n">
        <f aca="false">ROUNDUP(A288/20.83333333,0)</f>
        <v>13</v>
      </c>
      <c r="D288" s="65" t="inlineStr">
        <f aca="false">IF(M288="",IF(C288=C287,D287,EDATE(D287,1)),M288)</f>
        <is>
          <t/>
        </is>
      </c>
      <c r="E288" s="16" t="n">
        <f aca="false">I287</f>
        <v>2007775.81</v>
      </c>
      <c r="F288" s="15" t="n">
        <f aca="false">ROUND(MIN($B$14,IF(SizeCalc="margin",E288*$E$13*$E$12/100000,E288*$I$13/$I$12/10)),2)</f>
        <v>100</v>
      </c>
      <c r="G288" s="15" t="n">
        <f aca="false">$B$12*$B$13</f>
        <v>10</v>
      </c>
      <c r="H288" s="15" t="n">
        <f aca="false">IF(Q288="",G288*F288*10,Q288)</f>
        <v>10000</v>
      </c>
      <c r="I288" s="18" t="n">
        <f aca="false">E288+H288</f>
        <v>2017775.81</v>
      </c>
      <c r="J288" s="18" t="n">
        <f aca="false">J287+(I288-I287)</f>
        <v>1967775.81</v>
      </c>
      <c r="K288" s="67" t="n">
        <f aca="false">H288/E288</f>
        <v>0.00498063576132038</v>
      </c>
      <c r="L288" s="67"/>
      <c r="M288" s="64"/>
      <c r="N288" s="16" t="str">
        <f aca="false">IF(M288="","",SUMIF('Daily Fills'!L267:L20253,'Growth Plan &amp; Statistics'!M288,'Daily Fills'!O267:O20253))</f>
        <v/>
      </c>
      <c r="O288" s="15" t="str">
        <f aca="false">IF(N288="","",SUMIF('Daily Fills'!L267:L20253,'Growth Plan &amp; Statistics'!M288,'Daily Fills'!P267:P20253))</f>
        <v/>
      </c>
      <c r="P288" s="15" t="str">
        <f aca="false">IF(O288="","",SUMIF('Daily Fills'!L267:L20265,'Growth Plan &amp; Statistics'!M288,'Daily Fills'!E267:E20265)/1000000)</f>
        <v/>
      </c>
      <c r="Q288" s="16"/>
      <c r="R288" s="16" t="str">
        <f aca="false">IF(N288="","",F288)</f>
        <v/>
      </c>
      <c r="S288" s="10"/>
    </row>
    <row collapsed="false" customFormat="false" customHeight="false" hidden="false" ht="13.3" outlineLevel="0" r="289">
      <c r="A289" s="16" t="n">
        <v>270</v>
      </c>
      <c r="B289" s="16" t="n">
        <f aca="false">ROUNDUP(A289/5,0)</f>
        <v>54</v>
      </c>
      <c r="C289" s="16" t="n">
        <f aca="false">ROUNDUP(A289/20.83333333,0)</f>
        <v>13</v>
      </c>
      <c r="D289" s="65" t="inlineStr">
        <f aca="false">IF(M289="",IF(C289=C288,D288,EDATE(D288,1)),M289)</f>
        <is>
          <t/>
        </is>
      </c>
      <c r="E289" s="16" t="n">
        <f aca="false">I288</f>
        <v>2017775.81</v>
      </c>
      <c r="F289" s="15" t="n">
        <f aca="false">ROUND(MIN($B$14,IF(SizeCalc="margin",E289*$E$13*$E$12/100000,E289*$I$13/$I$12/10)),2)</f>
        <v>100</v>
      </c>
      <c r="G289" s="15" t="n">
        <f aca="false">$B$12*$B$13</f>
        <v>10</v>
      </c>
      <c r="H289" s="15" t="n">
        <f aca="false">IF(Q289="",G289*F289*10,Q289)</f>
        <v>10000</v>
      </c>
      <c r="I289" s="18" t="n">
        <f aca="false">E289+H289</f>
        <v>2027775.81</v>
      </c>
      <c r="J289" s="18" t="n">
        <f aca="false">J288+(I289-I288)</f>
        <v>1977775.81</v>
      </c>
      <c r="K289" s="67" t="n">
        <f aca="false">H289/E289</f>
        <v>0.00495595196970867</v>
      </c>
      <c r="L289" s="67"/>
      <c r="M289" s="64"/>
      <c r="N289" s="16" t="str">
        <f aca="false">IF(M289="","",SUMIF('Daily Fills'!L268:L20254,'Growth Plan &amp; Statistics'!M289,'Daily Fills'!O268:O20254))</f>
        <v/>
      </c>
      <c r="O289" s="15" t="str">
        <f aca="false">IF(N289="","",SUMIF('Daily Fills'!L268:L20254,'Growth Plan &amp; Statistics'!M289,'Daily Fills'!P268:P20254))</f>
        <v/>
      </c>
      <c r="P289" s="15" t="str">
        <f aca="false">IF(O289="","",SUMIF('Daily Fills'!L268:L20266,'Growth Plan &amp; Statistics'!M289,'Daily Fills'!E268:E20266)/1000000)</f>
        <v/>
      </c>
      <c r="Q289" s="16"/>
      <c r="R289" s="16" t="str">
        <f aca="false">IF(N289="","",F289)</f>
        <v/>
      </c>
      <c r="S289" s="10"/>
    </row>
    <row collapsed="false" customFormat="false" customHeight="false" hidden="false" ht="13.3" outlineLevel="0" r="290">
      <c r="A290" s="16" t="n">
        <v>271</v>
      </c>
      <c r="B290" s="16" t="n">
        <f aca="false">ROUNDUP(A290/5,0)</f>
        <v>55</v>
      </c>
      <c r="C290" s="16" t="n">
        <f aca="false">ROUNDUP(A290/20.83333333,0)</f>
        <v>14</v>
      </c>
      <c r="D290" s="65" t="n">
        <f aca="false">IF(M290="",IF(C290=C289,D289,EDATE(D289,1)),M290)</f>
        <v>42205</v>
      </c>
      <c r="E290" s="16" t="n">
        <f aca="false">I289</f>
        <v>2027775.81</v>
      </c>
      <c r="F290" s="15" t="n">
        <f aca="false">ROUND(MIN($B$14,IF(SizeCalc="margin",E290*$E$13*$E$12/100000,E290*$I$13/$I$12/10)),2)</f>
        <v>100</v>
      </c>
      <c r="G290" s="15" t="n">
        <f aca="false">$B$12*$B$13</f>
        <v>10</v>
      </c>
      <c r="H290" s="15" t="n">
        <f aca="false">IF(Q290="",G290*F290*10,Q290)</f>
        <v>10000</v>
      </c>
      <c r="I290" s="18" t="n">
        <f aca="false">E290+H290</f>
        <v>2037775.81</v>
      </c>
      <c r="J290" s="18" t="n">
        <f aca="false">J289+(I290-I289)</f>
        <v>1987775.81</v>
      </c>
      <c r="K290" s="67" t="n">
        <f aca="false">H290/E290</f>
        <v>0.004931511634908</v>
      </c>
      <c r="L290" s="67"/>
      <c r="M290" s="64"/>
      <c r="N290" s="16" t="str">
        <f aca="false">IF(M290="","",SUMIF('Daily Fills'!L269:L20255,'Growth Plan &amp; Statistics'!M290,'Daily Fills'!O269:O20255))</f>
        <v/>
      </c>
      <c r="O290" s="15" t="str">
        <f aca="false">IF(N290="","",SUMIF('Daily Fills'!L269:L20255,'Growth Plan &amp; Statistics'!M290,'Daily Fills'!P269:P20255))</f>
        <v/>
      </c>
      <c r="P290" s="15" t="str">
        <f aca="false">IF(O290="","",SUMIF('Daily Fills'!L269:L20267,'Growth Plan &amp; Statistics'!M290,'Daily Fills'!E269:E20267)/1000000)</f>
        <v/>
      </c>
      <c r="Q290" s="16"/>
      <c r="R290" s="16" t="str">
        <f aca="false">IF(N290="","",F290)</f>
        <v/>
      </c>
      <c r="S290" s="10"/>
    </row>
    <row collapsed="false" customFormat="false" customHeight="false" hidden="false" ht="13.3" outlineLevel="0" r="291">
      <c r="A291" s="16" t="n">
        <v>272</v>
      </c>
      <c r="B291" s="16" t="n">
        <f aca="false">ROUNDUP(A291/5,0)</f>
        <v>55</v>
      </c>
      <c r="C291" s="16" t="n">
        <f aca="false">ROUNDUP(A291/20.83333333,0)</f>
        <v>14</v>
      </c>
      <c r="D291" s="65" t="inlineStr">
        <f aca="false">IF(M291="",IF(C291=C290,D290,EDATE(D290,1)),M291)</f>
        <is>
          <t/>
        </is>
      </c>
      <c r="E291" s="16" t="n">
        <f aca="false">I290</f>
        <v>2037775.81</v>
      </c>
      <c r="F291" s="15" t="n">
        <f aca="false">ROUND(MIN($B$14,IF(SizeCalc="margin",E291*$E$13*$E$12/100000,E291*$I$13/$I$12/10)),2)</f>
        <v>100</v>
      </c>
      <c r="G291" s="15" t="n">
        <f aca="false">$B$12*$B$13</f>
        <v>10</v>
      </c>
      <c r="H291" s="15" t="n">
        <f aca="false">IF(Q291="",G291*F291*10,Q291)</f>
        <v>10000</v>
      </c>
      <c r="I291" s="18" t="n">
        <f aca="false">E291+H291</f>
        <v>2047775.81</v>
      </c>
      <c r="J291" s="18" t="n">
        <f aca="false">J290+(I291-I290)</f>
        <v>1997775.81</v>
      </c>
      <c r="K291" s="67" t="n">
        <f aca="false">H291/E291</f>
        <v>0.00490731117276341</v>
      </c>
      <c r="L291" s="67"/>
      <c r="M291" s="64"/>
      <c r="N291" s="16" t="str">
        <f aca="false">IF(M291="","",SUMIF('Daily Fills'!L270:L20256,'Growth Plan &amp; Statistics'!M291,'Daily Fills'!O270:O20256))</f>
        <v/>
      </c>
      <c r="O291" s="15" t="str">
        <f aca="false">IF(N291="","",SUMIF('Daily Fills'!L270:L20256,'Growth Plan &amp; Statistics'!M291,'Daily Fills'!P270:P20256))</f>
        <v/>
      </c>
      <c r="P291" s="15" t="str">
        <f aca="false">IF(O291="","",SUMIF('Daily Fills'!L270:L20268,'Growth Plan &amp; Statistics'!M291,'Daily Fills'!E270:E20268)/1000000)</f>
        <v/>
      </c>
      <c r="Q291" s="16"/>
      <c r="R291" s="16" t="str">
        <f aca="false">IF(N291="","",F291)</f>
        <v/>
      </c>
      <c r="S291" s="10"/>
    </row>
    <row collapsed="false" customFormat="false" customHeight="false" hidden="false" ht="13.3" outlineLevel="0" r="292">
      <c r="A292" s="16" t="n">
        <v>273</v>
      </c>
      <c r="B292" s="16" t="n">
        <f aca="false">ROUNDUP(A292/5,0)</f>
        <v>55</v>
      </c>
      <c r="C292" s="16" t="n">
        <f aca="false">ROUNDUP(A292/20.83333333,0)</f>
        <v>14</v>
      </c>
      <c r="D292" s="65" t="inlineStr">
        <f aca="false">IF(M292="",IF(C292=C291,D291,EDATE(D291,1)),M292)</f>
        <is>
          <t/>
        </is>
      </c>
      <c r="E292" s="16" t="n">
        <f aca="false">I291</f>
        <v>2047775.81</v>
      </c>
      <c r="F292" s="15" t="n">
        <f aca="false">ROUND(MIN($B$14,IF(SizeCalc="margin",E292*$E$13*$E$12/100000,E292*$I$13/$I$12/10)),2)</f>
        <v>100</v>
      </c>
      <c r="G292" s="15" t="n">
        <f aca="false">$B$12*$B$13</f>
        <v>10</v>
      </c>
      <c r="H292" s="15" t="n">
        <f aca="false">IF(Q292="",G292*F292*10,Q292)</f>
        <v>10000</v>
      </c>
      <c r="I292" s="18" t="n">
        <f aca="false">E292+H292</f>
        <v>2057775.81</v>
      </c>
      <c r="J292" s="18" t="n">
        <f aca="false">J291+(I292-I291)</f>
        <v>2007775.81</v>
      </c>
      <c r="K292" s="67" t="n">
        <f aca="false">H292/E292</f>
        <v>0.00488334706913058</v>
      </c>
      <c r="L292" s="67"/>
      <c r="M292" s="64"/>
      <c r="N292" s="16" t="str">
        <f aca="false">IF(M292="","",SUMIF('Daily Fills'!L271:L20257,'Growth Plan &amp; Statistics'!M292,'Daily Fills'!O271:O20257))</f>
        <v/>
      </c>
      <c r="O292" s="15" t="str">
        <f aca="false">IF(N292="","",SUMIF('Daily Fills'!L271:L20257,'Growth Plan &amp; Statistics'!M292,'Daily Fills'!P271:P20257))</f>
        <v/>
      </c>
      <c r="P292" s="15" t="str">
        <f aca="false">IF(O292="","",SUMIF('Daily Fills'!L271:L20269,'Growth Plan &amp; Statistics'!M292,'Daily Fills'!E271:E20269)/1000000)</f>
        <v/>
      </c>
      <c r="Q292" s="16"/>
      <c r="R292" s="16" t="str">
        <f aca="false">IF(N292="","",F292)</f>
        <v/>
      </c>
      <c r="S292" s="10"/>
    </row>
    <row collapsed="false" customFormat="false" customHeight="false" hidden="false" ht="13.3" outlineLevel="0" r="293">
      <c r="A293" s="16" t="n">
        <v>274</v>
      </c>
      <c r="B293" s="16" t="n">
        <f aca="false">ROUNDUP(A293/5,0)</f>
        <v>55</v>
      </c>
      <c r="C293" s="16" t="n">
        <f aca="false">ROUNDUP(A293/20.83333333,0)</f>
        <v>14</v>
      </c>
      <c r="D293" s="65" t="inlineStr">
        <f aca="false">IF(M293="",IF(C293=C292,D292,EDATE(D292,1)),M293)</f>
        <is>
          <t/>
        </is>
      </c>
      <c r="E293" s="16" t="n">
        <f aca="false">I292</f>
        <v>2057775.81</v>
      </c>
      <c r="F293" s="15" t="n">
        <f aca="false">ROUND(MIN($B$14,IF(SizeCalc="margin",E293*$E$13*$E$12/100000,E293*$I$13/$I$12/10)),2)</f>
        <v>100</v>
      </c>
      <c r="G293" s="15" t="n">
        <f aca="false">$B$12*$B$13</f>
        <v>10</v>
      </c>
      <c r="H293" s="15" t="n">
        <f aca="false">IF(Q293="",G293*F293*10,Q293)</f>
        <v>10000</v>
      </c>
      <c r="I293" s="18" t="n">
        <f aca="false">E293+H293</f>
        <v>2067775.81</v>
      </c>
      <c r="J293" s="18" t="n">
        <f aca="false">J292+(I293-I292)</f>
        <v>2017775.81</v>
      </c>
      <c r="K293" s="67" t="n">
        <f aca="false">H293/E293</f>
        <v>0.00485961587817479</v>
      </c>
      <c r="L293" s="67"/>
      <c r="M293" s="64"/>
      <c r="N293" s="16" t="str">
        <f aca="false">IF(M293="","",SUMIF('Daily Fills'!L272:L20258,'Growth Plan &amp; Statistics'!M293,'Daily Fills'!O272:O20258))</f>
        <v/>
      </c>
      <c r="O293" s="15" t="str">
        <f aca="false">IF(N293="","",SUMIF('Daily Fills'!L272:L20258,'Growth Plan &amp; Statistics'!M293,'Daily Fills'!P272:P20258))</f>
        <v/>
      </c>
      <c r="P293" s="15" t="str">
        <f aca="false">IF(O293="","",SUMIF('Daily Fills'!L272:L20270,'Growth Plan &amp; Statistics'!M293,'Daily Fills'!E272:E20270)/1000000)</f>
        <v/>
      </c>
      <c r="Q293" s="16"/>
      <c r="R293" s="16" t="str">
        <f aca="false">IF(N293="","",F293)</f>
        <v/>
      </c>
      <c r="S293" s="10"/>
    </row>
    <row collapsed="false" customFormat="false" customHeight="false" hidden="false" ht="13.3" outlineLevel="0" r="294">
      <c r="A294" s="16" t="n">
        <v>275</v>
      </c>
      <c r="B294" s="16" t="n">
        <f aca="false">ROUNDUP(A294/5,0)</f>
        <v>55</v>
      </c>
      <c r="C294" s="16" t="n">
        <f aca="false">ROUNDUP(A294/20.83333333,0)</f>
        <v>14</v>
      </c>
      <c r="D294" s="65" t="inlineStr">
        <f aca="false">IF(M294="",IF(C294=C293,D293,EDATE(D293,1)),M294)</f>
        <is>
          <t/>
        </is>
      </c>
      <c r="E294" s="16" t="n">
        <f aca="false">I293</f>
        <v>2067775.81</v>
      </c>
      <c r="F294" s="15" t="n">
        <f aca="false">ROUND(MIN($B$14,IF(SizeCalc="margin",E294*$E$13*$E$12/100000,E294*$I$13/$I$12/10)),2)</f>
        <v>100</v>
      </c>
      <c r="G294" s="15" t="n">
        <f aca="false">$B$12*$B$13</f>
        <v>10</v>
      </c>
      <c r="H294" s="15" t="n">
        <f aca="false">IF(Q294="",G294*F294*10,Q294)</f>
        <v>10000</v>
      </c>
      <c r="I294" s="18" t="n">
        <f aca="false">E294+H294</f>
        <v>2077775.81</v>
      </c>
      <c r="J294" s="18" t="n">
        <f aca="false">J293+(I294-I293)</f>
        <v>2027775.81</v>
      </c>
      <c r="K294" s="67" t="n">
        <f aca="false">H294/E294</f>
        <v>0.00483611422071912</v>
      </c>
      <c r="L294" s="67"/>
      <c r="M294" s="64"/>
      <c r="N294" s="16" t="str">
        <f aca="false">IF(M294="","",SUMIF('Daily Fills'!L273:L20259,'Growth Plan &amp; Statistics'!M294,'Daily Fills'!O273:O20259))</f>
        <v/>
      </c>
      <c r="O294" s="15" t="str">
        <f aca="false">IF(N294="","",SUMIF('Daily Fills'!L273:L20259,'Growth Plan &amp; Statistics'!M294,'Daily Fills'!P273:P20259))</f>
        <v/>
      </c>
      <c r="P294" s="15" t="str">
        <f aca="false">IF(O294="","",SUMIF('Daily Fills'!L273:L20271,'Growth Plan &amp; Statistics'!M294,'Daily Fills'!E273:E20271)/1000000)</f>
        <v/>
      </c>
      <c r="Q294" s="16"/>
      <c r="R294" s="16" t="str">
        <f aca="false">IF(N294="","",F294)</f>
        <v/>
      </c>
      <c r="S294" s="10"/>
    </row>
    <row collapsed="false" customFormat="false" customHeight="false" hidden="false" ht="13.3" outlineLevel="0" r="295">
      <c r="A295" s="16" t="n">
        <v>276</v>
      </c>
      <c r="B295" s="16" t="n">
        <f aca="false">ROUNDUP(A295/5,0)</f>
        <v>56</v>
      </c>
      <c r="C295" s="16" t="n">
        <f aca="false">ROUNDUP(A295/20.83333333,0)</f>
        <v>14</v>
      </c>
      <c r="D295" s="65" t="inlineStr">
        <f aca="false">IF(M295="",IF(C295=C294,D294,EDATE(D294,1)),M295)</f>
        <is>
          <t/>
        </is>
      </c>
      <c r="E295" s="16" t="n">
        <f aca="false">I294</f>
        <v>2077775.81</v>
      </c>
      <c r="F295" s="15" t="n">
        <f aca="false">ROUND(MIN($B$14,IF(SizeCalc="margin",E295*$E$13*$E$12/100000,E295*$I$13/$I$12/10)),2)</f>
        <v>100</v>
      </c>
      <c r="G295" s="15" t="n">
        <f aca="false">$B$12*$B$13</f>
        <v>10</v>
      </c>
      <c r="H295" s="15" t="n">
        <f aca="false">IF(Q295="",G295*F295*10,Q295)</f>
        <v>10000</v>
      </c>
      <c r="I295" s="18" t="n">
        <f aca="false">E295+H295</f>
        <v>2087775.81</v>
      </c>
      <c r="J295" s="18" t="n">
        <f aca="false">J294+(I295-I294)</f>
        <v>2037775.81</v>
      </c>
      <c r="K295" s="67" t="n">
        <f aca="false">H295/E295</f>
        <v>0.00481283878264037</v>
      </c>
      <c r="L295" s="67"/>
      <c r="M295" s="64"/>
      <c r="N295" s="16" t="str">
        <f aca="false">IF(M295="","",SUMIF('Daily Fills'!L274:L20260,'Growth Plan &amp; Statistics'!M295,'Daily Fills'!O274:O20260))</f>
        <v/>
      </c>
      <c r="O295" s="15" t="str">
        <f aca="false">IF(N295="","",SUMIF('Daily Fills'!L274:L20260,'Growth Plan &amp; Statistics'!M295,'Daily Fills'!P274:P20260))</f>
        <v/>
      </c>
      <c r="P295" s="15" t="str">
        <f aca="false">IF(O295="","",SUMIF('Daily Fills'!L274:L20272,'Growth Plan &amp; Statistics'!M295,'Daily Fills'!E274:E20272)/1000000)</f>
        <v/>
      </c>
      <c r="Q295" s="16"/>
      <c r="R295" s="16" t="str">
        <f aca="false">IF(N295="","",F295)</f>
        <v/>
      </c>
      <c r="S295" s="10"/>
    </row>
    <row collapsed="false" customFormat="false" customHeight="false" hidden="false" ht="13.3" outlineLevel="0" r="296">
      <c r="A296" s="16" t="n">
        <v>277</v>
      </c>
      <c r="B296" s="16" t="n">
        <f aca="false">ROUNDUP(A296/5,0)</f>
        <v>56</v>
      </c>
      <c r="C296" s="16" t="n">
        <f aca="false">ROUNDUP(A296/20.83333333,0)</f>
        <v>14</v>
      </c>
      <c r="D296" s="65" t="inlineStr">
        <f aca="false">IF(M296="",IF(C296=C295,D295,EDATE(D295,1)),M296)</f>
        <is>
          <t/>
        </is>
      </c>
      <c r="E296" s="16" t="n">
        <f aca="false">I295</f>
        <v>2087775.81</v>
      </c>
      <c r="F296" s="15" t="n">
        <f aca="false">ROUND(MIN($B$14,IF(SizeCalc="margin",E296*$E$13*$E$12/100000,E296*$I$13/$I$12/10)),2)</f>
        <v>100</v>
      </c>
      <c r="G296" s="15" t="n">
        <f aca="false">$B$12*$B$13</f>
        <v>10</v>
      </c>
      <c r="H296" s="15" t="n">
        <f aca="false">IF(Q296="",G296*F296*10,Q296)</f>
        <v>10000</v>
      </c>
      <c r="I296" s="18" t="n">
        <f aca="false">E296+H296</f>
        <v>2097775.81</v>
      </c>
      <c r="J296" s="18" t="n">
        <f aca="false">J295+(I296-I295)</f>
        <v>2047775.81</v>
      </c>
      <c r="K296" s="67" t="n">
        <f aca="false">H296/E296</f>
        <v>0.0047897863133111</v>
      </c>
      <c r="L296" s="67"/>
      <c r="M296" s="64"/>
      <c r="N296" s="16" t="str">
        <f aca="false">IF(M296="","",SUMIF('Daily Fills'!L275:L20261,'Growth Plan &amp; Statistics'!M296,'Daily Fills'!O275:O20261))</f>
        <v/>
      </c>
      <c r="O296" s="15" t="str">
        <f aca="false">IF(N296="","",SUMIF('Daily Fills'!L275:L20261,'Growth Plan &amp; Statistics'!M296,'Daily Fills'!P275:P20261))</f>
        <v/>
      </c>
      <c r="P296" s="15" t="str">
        <f aca="false">IF(O296="","",SUMIF('Daily Fills'!L275:L20273,'Growth Plan &amp; Statistics'!M296,'Daily Fills'!E275:E20273)/1000000)</f>
        <v/>
      </c>
      <c r="Q296" s="16"/>
      <c r="R296" s="16" t="str">
        <f aca="false">IF(N296="","",F296)</f>
        <v/>
      </c>
      <c r="S296" s="10"/>
    </row>
    <row collapsed="false" customFormat="false" customHeight="false" hidden="false" ht="13.3" outlineLevel="0" r="297">
      <c r="A297" s="16" t="n">
        <v>278</v>
      </c>
      <c r="B297" s="16" t="n">
        <f aca="false">ROUNDUP(A297/5,0)</f>
        <v>56</v>
      </c>
      <c r="C297" s="16" t="n">
        <f aca="false">ROUNDUP(A297/20.83333333,0)</f>
        <v>14</v>
      </c>
      <c r="D297" s="65" t="inlineStr">
        <f aca="false">IF(M297="",IF(C297=C296,D296,EDATE(D296,1)),M297)</f>
        <is>
          <t/>
        </is>
      </c>
      <c r="E297" s="16" t="n">
        <f aca="false">I296</f>
        <v>2097775.81</v>
      </c>
      <c r="F297" s="15" t="n">
        <f aca="false">ROUND(MIN($B$14,IF(SizeCalc="margin",E297*$E$13*$E$12/100000,E297*$I$13/$I$12/10)),2)</f>
        <v>100</v>
      </c>
      <c r="G297" s="15" t="n">
        <f aca="false">$B$12*$B$13</f>
        <v>10</v>
      </c>
      <c r="H297" s="15" t="n">
        <f aca="false">IF(Q297="",G297*F297*10,Q297)</f>
        <v>10000</v>
      </c>
      <c r="I297" s="18" t="n">
        <f aca="false">E297+H297</f>
        <v>2107775.81</v>
      </c>
      <c r="J297" s="18" t="n">
        <f aca="false">J296+(I297-I296)</f>
        <v>2057775.81</v>
      </c>
      <c r="K297" s="67" t="n">
        <f aca="false">H297/E297</f>
        <v>0.00476695362408626</v>
      </c>
      <c r="L297" s="67"/>
      <c r="M297" s="64"/>
      <c r="N297" s="16" t="str">
        <f aca="false">IF(M297="","",SUMIF('Daily Fills'!L276:L20262,'Growth Plan &amp; Statistics'!M297,'Daily Fills'!O276:O20262))</f>
        <v/>
      </c>
      <c r="O297" s="15" t="str">
        <f aca="false">IF(N297="","",SUMIF('Daily Fills'!L276:L20262,'Growth Plan &amp; Statistics'!M297,'Daily Fills'!P276:P20262))</f>
        <v/>
      </c>
      <c r="P297" s="15" t="str">
        <f aca="false">IF(O297="","",SUMIF('Daily Fills'!L276:L20274,'Growth Plan &amp; Statistics'!M297,'Daily Fills'!E276:E20274)/1000000)</f>
        <v/>
      </c>
      <c r="Q297" s="16"/>
      <c r="R297" s="16" t="str">
        <f aca="false">IF(N297="","",F297)</f>
        <v/>
      </c>
      <c r="S297" s="10"/>
    </row>
    <row collapsed="false" customFormat="false" customHeight="false" hidden="false" ht="13.3" outlineLevel="0" r="298">
      <c r="A298" s="16" t="n">
        <v>279</v>
      </c>
      <c r="B298" s="16" t="n">
        <f aca="false">ROUNDUP(A298/5,0)</f>
        <v>56</v>
      </c>
      <c r="C298" s="16" t="n">
        <f aca="false">ROUNDUP(A298/20.83333333,0)</f>
        <v>14</v>
      </c>
      <c r="D298" s="65" t="inlineStr">
        <f aca="false">IF(M298="",IF(C298=C297,D297,EDATE(D297,1)),M298)</f>
        <is>
          <t/>
        </is>
      </c>
      <c r="E298" s="16" t="n">
        <f aca="false">I297</f>
        <v>2107775.81</v>
      </c>
      <c r="F298" s="15" t="n">
        <f aca="false">ROUND(MIN($B$14,IF(SizeCalc="margin",E298*$E$13*$E$12/100000,E298*$I$13/$I$12/10)),2)</f>
        <v>100</v>
      </c>
      <c r="G298" s="15" t="n">
        <f aca="false">$B$12*$B$13</f>
        <v>10</v>
      </c>
      <c r="H298" s="15" t="n">
        <f aca="false">IF(Q298="",G298*F298*10,Q298)</f>
        <v>10000</v>
      </c>
      <c r="I298" s="18" t="n">
        <f aca="false">E298+H298</f>
        <v>2117775.81</v>
      </c>
      <c r="J298" s="18" t="n">
        <f aca="false">J297+(I298-I297)</f>
        <v>2067775.81</v>
      </c>
      <c r="K298" s="67" t="n">
        <f aca="false">H298/E298</f>
        <v>0.00474433758683282</v>
      </c>
      <c r="L298" s="67"/>
      <c r="M298" s="64"/>
      <c r="N298" s="16" t="str">
        <f aca="false">IF(M298="","",SUMIF('Daily Fills'!L277:L20263,'Growth Plan &amp; Statistics'!M298,'Daily Fills'!O277:O20263))</f>
        <v/>
      </c>
      <c r="O298" s="15" t="str">
        <f aca="false">IF(N298="","",SUMIF('Daily Fills'!L277:L20263,'Growth Plan &amp; Statistics'!M298,'Daily Fills'!P277:P20263))</f>
        <v/>
      </c>
      <c r="P298" s="15" t="str">
        <f aca="false">IF(O298="","",SUMIF('Daily Fills'!L277:L20275,'Growth Plan &amp; Statistics'!M298,'Daily Fills'!E277:E20275)/1000000)</f>
        <v/>
      </c>
      <c r="Q298" s="16"/>
      <c r="R298" s="16" t="str">
        <f aca="false">IF(N298="","",F298)</f>
        <v/>
      </c>
      <c r="S298" s="10"/>
    </row>
    <row collapsed="false" customFormat="false" customHeight="false" hidden="false" ht="13.3" outlineLevel="0" r="299">
      <c r="A299" s="16" t="n">
        <v>280</v>
      </c>
      <c r="B299" s="16" t="n">
        <f aca="false">ROUNDUP(A299/5,0)</f>
        <v>56</v>
      </c>
      <c r="C299" s="16" t="n">
        <f aca="false">ROUNDUP(A299/20.83333333,0)</f>
        <v>14</v>
      </c>
      <c r="D299" s="65" t="inlineStr">
        <f aca="false">IF(M299="",IF(C299=C298,D298,EDATE(D298,1)),M299)</f>
        <is>
          <t/>
        </is>
      </c>
      <c r="E299" s="16" t="n">
        <f aca="false">I298</f>
        <v>2117775.81</v>
      </c>
      <c r="F299" s="15" t="n">
        <f aca="false">ROUND(MIN($B$14,IF(SizeCalc="margin",E299*$E$13*$E$12/100000,E299*$I$13/$I$12/10)),2)</f>
        <v>100</v>
      </c>
      <c r="G299" s="15" t="n">
        <f aca="false">$B$12*$B$13</f>
        <v>10</v>
      </c>
      <c r="H299" s="15" t="n">
        <f aca="false">IF(Q299="",G299*F299*10,Q299)</f>
        <v>10000</v>
      </c>
      <c r="I299" s="18" t="n">
        <f aca="false">E299+H299</f>
        <v>2127775.81</v>
      </c>
      <c r="J299" s="18" t="n">
        <f aca="false">J298+(I299-I298)</f>
        <v>2077775.81</v>
      </c>
      <c r="K299" s="67" t="n">
        <f aca="false">H299/E299</f>
        <v>0.00472193513250111</v>
      </c>
      <c r="L299" s="67"/>
      <c r="M299" s="64"/>
      <c r="N299" s="16" t="str">
        <f aca="false">IF(M299="","",SUMIF('Daily Fills'!L278:L20264,'Growth Plan &amp; Statistics'!M299,'Daily Fills'!O278:O20264))</f>
        <v/>
      </c>
      <c r="O299" s="15" t="str">
        <f aca="false">IF(N299="","",SUMIF('Daily Fills'!L278:L20264,'Growth Plan &amp; Statistics'!M299,'Daily Fills'!P278:P20264))</f>
        <v/>
      </c>
      <c r="P299" s="15" t="str">
        <f aca="false">IF(O299="","",SUMIF('Daily Fills'!L278:L20276,'Growth Plan &amp; Statistics'!M299,'Daily Fills'!E278:E20276)/1000000)</f>
        <v/>
      </c>
      <c r="Q299" s="16"/>
      <c r="R299" s="16" t="str">
        <f aca="false">IF(N299="","",F299)</f>
        <v/>
      </c>
      <c r="S299" s="10"/>
    </row>
    <row collapsed="false" customFormat="false" customHeight="false" hidden="false" ht="13.3" outlineLevel="0" r="300">
      <c r="A300" s="16" t="n">
        <v>281</v>
      </c>
      <c r="B300" s="16" t="n">
        <f aca="false">ROUNDUP(A300/5,0)</f>
        <v>57</v>
      </c>
      <c r="C300" s="16" t="n">
        <f aca="false">ROUNDUP(A300/20.83333333,0)</f>
        <v>14</v>
      </c>
      <c r="D300" s="65" t="inlineStr">
        <f aca="false">IF(M300="",IF(C300=C299,D299,EDATE(D299,1)),M300)</f>
        <is>
          <t/>
        </is>
      </c>
      <c r="E300" s="16" t="n">
        <f aca="false">I299</f>
        <v>2127775.81</v>
      </c>
      <c r="F300" s="15" t="n">
        <f aca="false">ROUND(MIN($B$14,IF(SizeCalc="margin",E300*$E$13*$E$12/100000,E300*$I$13/$I$12/10)),2)</f>
        <v>100</v>
      </c>
      <c r="G300" s="15" t="n">
        <f aca="false">$B$12*$B$13</f>
        <v>10</v>
      </c>
      <c r="H300" s="15" t="n">
        <f aca="false">IF(Q300="",G300*F300*10,Q300)</f>
        <v>10000</v>
      </c>
      <c r="I300" s="18" t="n">
        <f aca="false">E300+H300</f>
        <v>2137775.81</v>
      </c>
      <c r="J300" s="18" t="n">
        <f aca="false">J299+(I300-I299)</f>
        <v>2087775.81</v>
      </c>
      <c r="K300" s="67" t="n">
        <f aca="false">H300/E300</f>
        <v>0.00469974324973645</v>
      </c>
      <c r="L300" s="67"/>
      <c r="M300" s="64"/>
      <c r="N300" s="16" t="str">
        <f aca="false">IF(M300="","",SUMIF('Daily Fills'!L279:L20265,'Growth Plan &amp; Statistics'!M300,'Daily Fills'!O279:O20265))</f>
        <v/>
      </c>
      <c r="O300" s="15" t="str">
        <f aca="false">IF(N300="","",SUMIF('Daily Fills'!L279:L20265,'Growth Plan &amp; Statistics'!M300,'Daily Fills'!P279:P20265))</f>
        <v/>
      </c>
      <c r="P300" s="15" t="str">
        <f aca="false">IF(O300="","",SUMIF('Daily Fills'!L279:L20277,'Growth Plan &amp; Statistics'!M300,'Daily Fills'!E279:E20277)/1000000)</f>
        <v/>
      </c>
      <c r="Q300" s="16"/>
      <c r="R300" s="16" t="str">
        <f aca="false">IF(N300="","",F300)</f>
        <v/>
      </c>
      <c r="S300" s="10"/>
    </row>
    <row collapsed="false" customFormat="false" customHeight="false" hidden="false" ht="13.3" outlineLevel="0" r="301">
      <c r="A301" s="16" t="n">
        <v>282</v>
      </c>
      <c r="B301" s="16" t="n">
        <f aca="false">ROUNDUP(A301/5,0)</f>
        <v>57</v>
      </c>
      <c r="C301" s="16" t="n">
        <f aca="false">ROUNDUP(A301/20.83333333,0)</f>
        <v>14</v>
      </c>
      <c r="D301" s="65" t="inlineStr">
        <f aca="false">IF(M301="",IF(C301=C300,D300,EDATE(D300,1)),M301)</f>
        <is>
          <t/>
        </is>
      </c>
      <c r="E301" s="16" t="n">
        <f aca="false">I300</f>
        <v>2137775.81</v>
      </c>
      <c r="F301" s="15" t="n">
        <f aca="false">ROUND(MIN($B$14,IF(SizeCalc="margin",E301*$E$13*$E$12/100000,E301*$I$13/$I$12/10)),2)</f>
        <v>100</v>
      </c>
      <c r="G301" s="15" t="n">
        <f aca="false">$B$12*$B$13</f>
        <v>10</v>
      </c>
      <c r="H301" s="15" t="n">
        <f aca="false">IF(Q301="",G301*F301*10,Q301)</f>
        <v>10000</v>
      </c>
      <c r="I301" s="18" t="n">
        <f aca="false">E301+H301</f>
        <v>2147775.81</v>
      </c>
      <c r="J301" s="18" t="n">
        <f aca="false">J300+(I301-I300)</f>
        <v>2097775.81</v>
      </c>
      <c r="K301" s="67" t="n">
        <f aca="false">H301/E301</f>
        <v>0.00467775898352971</v>
      </c>
      <c r="L301" s="67"/>
      <c r="M301" s="64"/>
      <c r="N301" s="16" t="str">
        <f aca="false">IF(M301="","",SUMIF('Daily Fills'!L280:L20266,'Growth Plan &amp; Statistics'!M301,'Daily Fills'!O280:O20266))</f>
        <v/>
      </c>
      <c r="O301" s="15" t="str">
        <f aca="false">IF(N301="","",SUMIF('Daily Fills'!L280:L20266,'Growth Plan &amp; Statistics'!M301,'Daily Fills'!P280:P20266))</f>
        <v/>
      </c>
      <c r="P301" s="15" t="str">
        <f aca="false">IF(O301="","",SUMIF('Daily Fills'!L280:L20278,'Growth Plan &amp; Statistics'!M301,'Daily Fills'!E280:E20278)/1000000)</f>
        <v/>
      </c>
      <c r="Q301" s="16"/>
      <c r="R301" s="16" t="str">
        <f aca="false">IF(N301="","",F301)</f>
        <v/>
      </c>
      <c r="S301" s="10"/>
    </row>
    <row collapsed="false" customFormat="false" customHeight="false" hidden="false" ht="13.3" outlineLevel="0" r="302">
      <c r="A302" s="16" t="n">
        <v>283</v>
      </c>
      <c r="B302" s="16" t="n">
        <f aca="false">ROUNDUP(A302/5,0)</f>
        <v>57</v>
      </c>
      <c r="C302" s="16" t="n">
        <f aca="false">ROUNDUP(A302/20.83333333,0)</f>
        <v>14</v>
      </c>
      <c r="D302" s="65" t="inlineStr">
        <f aca="false">IF(M302="",IF(C302=C301,D301,EDATE(D301,1)),M302)</f>
        <is>
          <t/>
        </is>
      </c>
      <c r="E302" s="16" t="n">
        <f aca="false">I301</f>
        <v>2147775.81</v>
      </c>
      <c r="F302" s="15" t="n">
        <f aca="false">ROUND(MIN($B$14,IF(SizeCalc="margin",E302*$E$13*$E$12/100000,E302*$I$13/$I$12/10)),2)</f>
        <v>100</v>
      </c>
      <c r="G302" s="15" t="n">
        <f aca="false">$B$12*$B$13</f>
        <v>10</v>
      </c>
      <c r="H302" s="15" t="n">
        <f aca="false">IF(Q302="",G302*F302*10,Q302)</f>
        <v>10000</v>
      </c>
      <c r="I302" s="18" t="n">
        <f aca="false">E302+H302</f>
        <v>2157775.81</v>
      </c>
      <c r="J302" s="18" t="n">
        <f aca="false">J301+(I302-I301)</f>
        <v>2107775.81</v>
      </c>
      <c r="K302" s="67" t="n">
        <f aca="false">H302/E302</f>
        <v>0.00465597943390563</v>
      </c>
      <c r="L302" s="67"/>
      <c r="M302" s="64"/>
      <c r="N302" s="16" t="str">
        <f aca="false">IF(M302="","",SUMIF('Daily Fills'!L281:L20267,'Growth Plan &amp; Statistics'!M302,'Daily Fills'!O281:O20267))</f>
        <v/>
      </c>
      <c r="O302" s="15" t="str">
        <f aca="false">IF(N302="","",SUMIF('Daily Fills'!L281:L20267,'Growth Plan &amp; Statistics'!M302,'Daily Fills'!P281:P20267))</f>
        <v/>
      </c>
      <c r="P302" s="15" t="str">
        <f aca="false">IF(O302="","",SUMIF('Daily Fills'!L281:L20279,'Growth Plan &amp; Statistics'!M302,'Daily Fills'!E281:E20279)/1000000)</f>
        <v/>
      </c>
      <c r="Q302" s="16"/>
      <c r="R302" s="16" t="str">
        <f aca="false">IF(N302="","",F302)</f>
        <v/>
      </c>
      <c r="S302" s="10"/>
    </row>
    <row collapsed="false" customFormat="false" customHeight="false" hidden="false" ht="13.3" outlineLevel="0" r="303">
      <c r="A303" s="16" t="n">
        <v>284</v>
      </c>
      <c r="B303" s="16" t="n">
        <f aca="false">ROUNDUP(A303/5,0)</f>
        <v>57</v>
      </c>
      <c r="C303" s="16" t="n">
        <f aca="false">ROUNDUP(A303/20.83333333,0)</f>
        <v>14</v>
      </c>
      <c r="D303" s="65" t="inlineStr">
        <f aca="false">IF(M303="",IF(C303=C302,D302,EDATE(D302,1)),M303)</f>
        <is>
          <t/>
        </is>
      </c>
      <c r="E303" s="16" t="n">
        <f aca="false">I302</f>
        <v>2157775.81</v>
      </c>
      <c r="F303" s="15" t="n">
        <f aca="false">ROUND(MIN($B$14,IF(SizeCalc="margin",E303*$E$13*$E$12/100000,E303*$I$13/$I$12/10)),2)</f>
        <v>100</v>
      </c>
      <c r="G303" s="15" t="n">
        <f aca="false">$B$12*$B$13</f>
        <v>10</v>
      </c>
      <c r="H303" s="15" t="n">
        <f aca="false">IF(Q303="",G303*F303*10,Q303)</f>
        <v>10000</v>
      </c>
      <c r="I303" s="18" t="n">
        <f aca="false">E303+H303</f>
        <v>2167775.81</v>
      </c>
      <c r="J303" s="18" t="n">
        <f aca="false">J302+(I303-I302)</f>
        <v>2117775.81</v>
      </c>
      <c r="K303" s="67" t="n">
        <f aca="false">H303/E303</f>
        <v>0.00463440175464753</v>
      </c>
      <c r="L303" s="67"/>
      <c r="M303" s="64"/>
      <c r="N303" s="16" t="str">
        <f aca="false">IF(M303="","",SUMIF('Daily Fills'!L282:L20268,'Growth Plan &amp; Statistics'!M303,'Daily Fills'!O282:O20268))</f>
        <v/>
      </c>
      <c r="O303" s="15" t="str">
        <f aca="false">IF(N303="","",SUMIF('Daily Fills'!L282:L20268,'Growth Plan &amp; Statistics'!M303,'Daily Fills'!P282:P20268))</f>
        <v/>
      </c>
      <c r="P303" s="15" t="str">
        <f aca="false">IF(O303="","",SUMIF('Daily Fills'!L282:L20280,'Growth Plan &amp; Statistics'!M303,'Daily Fills'!E282:E20280)/1000000)</f>
        <v/>
      </c>
      <c r="Q303" s="16"/>
      <c r="R303" s="16" t="str">
        <f aca="false">IF(N303="","",F303)</f>
        <v/>
      </c>
      <c r="S303" s="10"/>
    </row>
    <row collapsed="false" customFormat="false" customHeight="false" hidden="false" ht="13.3" outlineLevel="0" r="304">
      <c r="A304" s="16" t="n">
        <v>285</v>
      </c>
      <c r="B304" s="16" t="n">
        <f aca="false">ROUNDUP(A304/5,0)</f>
        <v>57</v>
      </c>
      <c r="C304" s="16" t="n">
        <f aca="false">ROUNDUP(A304/20.83333333,0)</f>
        <v>14</v>
      </c>
      <c r="D304" s="65" t="inlineStr">
        <f aca="false">IF(M304="",IF(C304=C303,D303,EDATE(D303,1)),M304)</f>
        <is>
          <t/>
        </is>
      </c>
      <c r="E304" s="16" t="n">
        <f aca="false">I303</f>
        <v>2167775.81</v>
      </c>
      <c r="F304" s="15" t="n">
        <f aca="false">ROUND(MIN($B$14,IF(SizeCalc="margin",E304*$E$13*$E$12/100000,E304*$I$13/$I$12/10)),2)</f>
        <v>100</v>
      </c>
      <c r="G304" s="15" t="n">
        <f aca="false">$B$12*$B$13</f>
        <v>10</v>
      </c>
      <c r="H304" s="15" t="n">
        <f aca="false">IF(Q304="",G304*F304*10,Q304)</f>
        <v>10000</v>
      </c>
      <c r="I304" s="18" t="n">
        <f aca="false">E304+H304</f>
        <v>2177775.81</v>
      </c>
      <c r="J304" s="18" t="n">
        <f aca="false">J303+(I304-I303)</f>
        <v>2127775.81</v>
      </c>
      <c r="K304" s="67" t="n">
        <f aca="false">H304/E304</f>
        <v>0.00461302315205741</v>
      </c>
      <c r="L304" s="67"/>
      <c r="M304" s="64"/>
      <c r="N304" s="16" t="str">
        <f aca="false">IF(M304="","",SUMIF('Daily Fills'!L283:L20269,'Growth Plan &amp; Statistics'!M304,'Daily Fills'!O283:O20269))</f>
        <v/>
      </c>
      <c r="O304" s="15" t="str">
        <f aca="false">IF(N304="","",SUMIF('Daily Fills'!L283:L20269,'Growth Plan &amp; Statistics'!M304,'Daily Fills'!P283:P20269))</f>
        <v/>
      </c>
      <c r="P304" s="15" t="str">
        <f aca="false">IF(O304="","",SUMIF('Daily Fills'!L283:L20281,'Growth Plan &amp; Statistics'!M304,'Daily Fills'!E283:E20281)/1000000)</f>
        <v/>
      </c>
      <c r="Q304" s="16"/>
      <c r="R304" s="16" t="str">
        <f aca="false">IF(N304="","",F304)</f>
        <v/>
      </c>
      <c r="S304" s="10"/>
    </row>
    <row collapsed="false" customFormat="false" customHeight="false" hidden="false" ht="13.3" outlineLevel="0" r="305">
      <c r="A305" s="16" t="n">
        <v>286</v>
      </c>
      <c r="B305" s="16" t="n">
        <f aca="false">ROUNDUP(A305/5,0)</f>
        <v>58</v>
      </c>
      <c r="C305" s="16" t="n">
        <f aca="false">ROUNDUP(A305/20.83333333,0)</f>
        <v>14</v>
      </c>
      <c r="D305" s="65" t="inlineStr">
        <f aca="false">IF(M305="",IF(C305=C304,D304,EDATE(D304,1)),M305)</f>
        <is>
          <t/>
        </is>
      </c>
      <c r="E305" s="16" t="n">
        <f aca="false">I304</f>
        <v>2177775.81</v>
      </c>
      <c r="F305" s="15" t="n">
        <f aca="false">ROUND(MIN($B$14,IF(SizeCalc="margin",E305*$E$13*$E$12/100000,E305*$I$13/$I$12/10)),2)</f>
        <v>100</v>
      </c>
      <c r="G305" s="15" t="n">
        <f aca="false">$B$12*$B$13</f>
        <v>10</v>
      </c>
      <c r="H305" s="15" t="n">
        <f aca="false">IF(Q305="",G305*F305*10,Q305)</f>
        <v>10000</v>
      </c>
      <c r="I305" s="18" t="n">
        <f aca="false">E305+H305</f>
        <v>2187775.81</v>
      </c>
      <c r="J305" s="18" t="n">
        <f aca="false">J304+(I305-I304)</f>
        <v>2137775.81</v>
      </c>
      <c r="K305" s="67" t="n">
        <f aca="false">H305/E305</f>
        <v>0.0045918408837501</v>
      </c>
      <c r="L305" s="67"/>
      <c r="M305" s="64"/>
      <c r="N305" s="16" t="str">
        <f aca="false">IF(M305="","",SUMIF('Daily Fills'!L284:L20270,'Growth Plan &amp; Statistics'!M305,'Daily Fills'!O284:O20270))</f>
        <v/>
      </c>
      <c r="O305" s="15" t="str">
        <f aca="false">IF(N305="","",SUMIF('Daily Fills'!L284:L20270,'Growth Plan &amp; Statistics'!M305,'Daily Fills'!P284:P20270))</f>
        <v/>
      </c>
      <c r="P305" s="15" t="str">
        <f aca="false">IF(O305="","",SUMIF('Daily Fills'!L284:L20282,'Growth Plan &amp; Statistics'!M305,'Daily Fills'!E284:E20282)/1000000)</f>
        <v/>
      </c>
      <c r="Q305" s="16"/>
      <c r="R305" s="16" t="str">
        <f aca="false">IF(N305="","",F305)</f>
        <v/>
      </c>
      <c r="S305" s="10"/>
    </row>
    <row collapsed="false" customFormat="false" customHeight="false" hidden="false" ht="13.3" outlineLevel="0" r="306">
      <c r="A306" s="16" t="n">
        <v>287</v>
      </c>
      <c r="B306" s="16" t="n">
        <f aca="false">ROUNDUP(A306/5,0)</f>
        <v>58</v>
      </c>
      <c r="C306" s="16" t="n">
        <f aca="false">ROUNDUP(A306/20.83333333,0)</f>
        <v>14</v>
      </c>
      <c r="D306" s="65" t="inlineStr">
        <f aca="false">IF(M306="",IF(C306=C305,D305,EDATE(D305,1)),M306)</f>
        <is>
          <t/>
        </is>
      </c>
      <c r="E306" s="16" t="n">
        <f aca="false">I305</f>
        <v>2187775.81</v>
      </c>
      <c r="F306" s="15" t="n">
        <f aca="false">ROUND(MIN($B$14,IF(SizeCalc="margin",E306*$E$13*$E$12/100000,E306*$I$13/$I$12/10)),2)</f>
        <v>100</v>
      </c>
      <c r="G306" s="15" t="n">
        <f aca="false">$B$12*$B$13</f>
        <v>10</v>
      </c>
      <c r="H306" s="15" t="n">
        <f aca="false">IF(Q306="",G306*F306*10,Q306)</f>
        <v>10000</v>
      </c>
      <c r="I306" s="18" t="n">
        <f aca="false">E306+H306</f>
        <v>2197775.81</v>
      </c>
      <c r="J306" s="18" t="n">
        <f aca="false">J305+(I306-I305)</f>
        <v>2147775.81</v>
      </c>
      <c r="K306" s="67" t="n">
        <f aca="false">H306/E306</f>
        <v>0.00457085225748062</v>
      </c>
      <c r="L306" s="67"/>
      <c r="M306" s="64"/>
      <c r="N306" s="16" t="str">
        <f aca="false">IF(M306="","",SUMIF('Daily Fills'!L285:L20271,'Growth Plan &amp; Statistics'!M306,'Daily Fills'!O285:O20271))</f>
        <v/>
      </c>
      <c r="O306" s="15" t="str">
        <f aca="false">IF(N306="","",SUMIF('Daily Fills'!L285:L20271,'Growth Plan &amp; Statistics'!M306,'Daily Fills'!P285:P20271))</f>
        <v/>
      </c>
      <c r="P306" s="15" t="str">
        <f aca="false">IF(O306="","",SUMIF('Daily Fills'!L285:L20283,'Growth Plan &amp; Statistics'!M306,'Daily Fills'!E285:E20283)/1000000)</f>
        <v/>
      </c>
      <c r="Q306" s="16"/>
      <c r="R306" s="16" t="str">
        <f aca="false">IF(N306="","",F306)</f>
        <v/>
      </c>
      <c r="S306" s="10"/>
    </row>
    <row collapsed="false" customFormat="false" customHeight="false" hidden="false" ht="13.3" outlineLevel="0" r="307">
      <c r="A307" s="16" t="n">
        <v>288</v>
      </c>
      <c r="B307" s="16" t="n">
        <f aca="false">ROUNDUP(A307/5,0)</f>
        <v>58</v>
      </c>
      <c r="C307" s="16" t="n">
        <f aca="false">ROUNDUP(A307/20.83333333,0)</f>
        <v>14</v>
      </c>
      <c r="D307" s="65" t="inlineStr">
        <f aca="false">IF(M307="",IF(C307=C306,D306,EDATE(D306,1)),M307)</f>
        <is>
          <t/>
        </is>
      </c>
      <c r="E307" s="16" t="n">
        <f aca="false">I306</f>
        <v>2197775.81</v>
      </c>
      <c r="F307" s="15" t="n">
        <f aca="false">ROUND(MIN($B$14,IF(SizeCalc="margin",E307*$E$13*$E$12/100000,E307*$I$13/$I$12/10)),2)</f>
        <v>100</v>
      </c>
      <c r="G307" s="15" t="n">
        <f aca="false">$B$12*$B$13</f>
        <v>10</v>
      </c>
      <c r="H307" s="15" t="n">
        <f aca="false">IF(Q307="",G307*F307*10,Q307)</f>
        <v>10000</v>
      </c>
      <c r="I307" s="18" t="n">
        <f aca="false">E307+H307</f>
        <v>2207775.81</v>
      </c>
      <c r="J307" s="18" t="n">
        <f aca="false">J306+(I307-I306)</f>
        <v>2157775.81</v>
      </c>
      <c r="K307" s="67" t="n">
        <f aca="false">H307/E307</f>
        <v>0.00455005463000341</v>
      </c>
      <c r="L307" s="67"/>
      <c r="M307" s="64"/>
      <c r="N307" s="16" t="str">
        <f aca="false">IF(M307="","",SUMIF('Daily Fills'!L286:L20272,'Growth Plan &amp; Statistics'!M307,'Daily Fills'!O286:O20272))</f>
        <v/>
      </c>
      <c r="O307" s="15" t="str">
        <f aca="false">IF(N307="","",SUMIF('Daily Fills'!L286:L20272,'Growth Plan &amp; Statistics'!M307,'Daily Fills'!P286:P20272))</f>
        <v/>
      </c>
      <c r="P307" s="15" t="str">
        <f aca="false">IF(O307="","",SUMIF('Daily Fills'!L286:L20284,'Growth Plan &amp; Statistics'!M307,'Daily Fills'!E286:E20284)/1000000)</f>
        <v/>
      </c>
      <c r="Q307" s="16"/>
      <c r="R307" s="16" t="str">
        <f aca="false">IF(N307="","",F307)</f>
        <v/>
      </c>
      <c r="S307" s="10"/>
    </row>
    <row collapsed="false" customFormat="false" customHeight="false" hidden="false" ht="13.3" outlineLevel="0" r="308">
      <c r="A308" s="16" t="n">
        <v>289</v>
      </c>
      <c r="B308" s="16" t="n">
        <f aca="false">ROUNDUP(A308/5,0)</f>
        <v>58</v>
      </c>
      <c r="C308" s="16" t="n">
        <f aca="false">ROUNDUP(A308/20.83333333,0)</f>
        <v>14</v>
      </c>
      <c r="D308" s="65" t="inlineStr">
        <f aca="false">IF(M308="",IF(C308=C307,D307,EDATE(D307,1)),M308)</f>
        <is>
          <t/>
        </is>
      </c>
      <c r="E308" s="16" t="n">
        <f aca="false">I307</f>
        <v>2207775.81</v>
      </c>
      <c r="F308" s="15" t="n">
        <f aca="false">ROUND(MIN($B$14,IF(SizeCalc="margin",E308*$E$13*$E$12/100000,E308*$I$13/$I$12/10)),2)</f>
        <v>100</v>
      </c>
      <c r="G308" s="15" t="n">
        <f aca="false">$B$12*$B$13</f>
        <v>10</v>
      </c>
      <c r="H308" s="15" t="n">
        <f aca="false">IF(Q308="",G308*F308*10,Q308)</f>
        <v>10000</v>
      </c>
      <c r="I308" s="18" t="n">
        <f aca="false">E308+H308</f>
        <v>2217775.81</v>
      </c>
      <c r="J308" s="18" t="n">
        <f aca="false">J307+(I308-I307)</f>
        <v>2167775.81</v>
      </c>
      <c r="K308" s="67" t="n">
        <f aca="false">H308/E308</f>
        <v>0.00452944540596266</v>
      </c>
      <c r="L308" s="67"/>
      <c r="M308" s="64"/>
      <c r="N308" s="16" t="str">
        <f aca="false">IF(M308="","",SUMIF('Daily Fills'!L287:L20273,'Growth Plan &amp; Statistics'!M308,'Daily Fills'!O287:O20273))</f>
        <v/>
      </c>
      <c r="O308" s="15" t="str">
        <f aca="false">IF(N308="","",SUMIF('Daily Fills'!L287:L20273,'Growth Plan &amp; Statistics'!M308,'Daily Fills'!P287:P20273))</f>
        <v/>
      </c>
      <c r="P308" s="15" t="str">
        <f aca="false">IF(O308="","",SUMIF('Daily Fills'!L287:L20285,'Growth Plan &amp; Statistics'!M308,'Daily Fills'!E287:E20285)/1000000)</f>
        <v/>
      </c>
      <c r="Q308" s="16"/>
      <c r="R308" s="16" t="str">
        <f aca="false">IF(N308="","",F308)</f>
        <v/>
      </c>
      <c r="S308" s="10"/>
    </row>
    <row collapsed="false" customFormat="false" customHeight="false" hidden="false" ht="13.3" outlineLevel="0" r="309">
      <c r="A309" s="16" t="n">
        <v>290</v>
      </c>
      <c r="B309" s="16" t="n">
        <f aca="false">ROUNDUP(A309/5,0)</f>
        <v>58</v>
      </c>
      <c r="C309" s="16" t="n">
        <f aca="false">ROUNDUP(A309/20.83333333,0)</f>
        <v>14</v>
      </c>
      <c r="D309" s="65" t="inlineStr">
        <f aca="false">IF(M309="",IF(C309=C308,D308,EDATE(D308,1)),M309)</f>
        <is>
          <t/>
        </is>
      </c>
      <c r="E309" s="16" t="n">
        <f aca="false">I308</f>
        <v>2217775.81</v>
      </c>
      <c r="F309" s="15" t="n">
        <f aca="false">ROUND(MIN($B$14,IF(SizeCalc="margin",E309*$E$13*$E$12/100000,E309*$I$13/$I$12/10)),2)</f>
        <v>100</v>
      </c>
      <c r="G309" s="15" t="n">
        <f aca="false">$B$12*$B$13</f>
        <v>10</v>
      </c>
      <c r="H309" s="15" t="n">
        <f aca="false">IF(Q309="",G309*F309*10,Q309)</f>
        <v>10000</v>
      </c>
      <c r="I309" s="18" t="n">
        <f aca="false">E309+H309</f>
        <v>2227775.81</v>
      </c>
      <c r="J309" s="18" t="n">
        <f aca="false">J308+(I309-I308)</f>
        <v>2177775.81</v>
      </c>
      <c r="K309" s="67" t="n">
        <f aca="false">H309/E309</f>
        <v>0.00450902203681264</v>
      </c>
      <c r="L309" s="67"/>
      <c r="M309" s="64"/>
      <c r="N309" s="16" t="str">
        <f aca="false">IF(M309="","",SUMIF('Daily Fills'!L288:L20274,'Growth Plan &amp; Statistics'!M309,'Daily Fills'!O288:O20274))</f>
        <v/>
      </c>
      <c r="O309" s="15" t="str">
        <f aca="false">IF(N309="","",SUMIF('Daily Fills'!L288:L20274,'Growth Plan &amp; Statistics'!M309,'Daily Fills'!P288:P20274))</f>
        <v/>
      </c>
      <c r="P309" s="15" t="str">
        <f aca="false">IF(O309="","",SUMIF('Daily Fills'!L288:L20286,'Growth Plan &amp; Statistics'!M309,'Daily Fills'!E288:E20286)/1000000)</f>
        <v/>
      </c>
      <c r="Q309" s="16"/>
      <c r="R309" s="16" t="str">
        <f aca="false">IF(N309="","",F309)</f>
        <v/>
      </c>
      <c r="S309" s="10"/>
    </row>
    <row collapsed="false" customFormat="false" customHeight="false" hidden="false" ht="13.3" outlineLevel="0" r="310">
      <c r="A310" s="16" t="n">
        <v>291</v>
      </c>
      <c r="B310" s="16" t="n">
        <f aca="false">ROUNDUP(A310/5,0)</f>
        <v>59</v>
      </c>
      <c r="C310" s="16" t="n">
        <f aca="false">ROUNDUP(A310/20.83333333,0)</f>
        <v>14</v>
      </c>
      <c r="D310" s="65" t="inlineStr">
        <f aca="false">IF(M310="",IF(C310=C309,D309,EDATE(D309,1)),M310)</f>
        <is>
          <t/>
        </is>
      </c>
      <c r="E310" s="16" t="n">
        <f aca="false">I309</f>
        <v>2227775.81</v>
      </c>
      <c r="F310" s="15" t="n">
        <f aca="false">ROUND(MIN($B$14,IF(SizeCalc="margin",E310*$E$13*$E$12/100000,E310*$I$13/$I$12/10)),2)</f>
        <v>100</v>
      </c>
      <c r="G310" s="15" t="n">
        <f aca="false">$B$12*$B$13</f>
        <v>10</v>
      </c>
      <c r="H310" s="15" t="n">
        <f aca="false">IF(Q310="",G310*F310*10,Q310)</f>
        <v>10000</v>
      </c>
      <c r="I310" s="18" t="n">
        <f aca="false">E310+H310</f>
        <v>2237775.81</v>
      </c>
      <c r="J310" s="18" t="n">
        <f aca="false">J309+(I310-I309)</f>
        <v>2187775.81</v>
      </c>
      <c r="K310" s="67" t="n">
        <f aca="false">H310/E310</f>
        <v>0.00448878201976706</v>
      </c>
      <c r="L310" s="67"/>
      <c r="M310" s="64"/>
      <c r="N310" s="16" t="str">
        <f aca="false">IF(M310="","",SUMIF('Daily Fills'!L289:L20275,'Growth Plan &amp; Statistics'!M310,'Daily Fills'!O289:O20275))</f>
        <v/>
      </c>
      <c r="O310" s="15" t="str">
        <f aca="false">IF(N310="","",SUMIF('Daily Fills'!L289:L20275,'Growth Plan &amp; Statistics'!M310,'Daily Fills'!P289:P20275))</f>
        <v/>
      </c>
      <c r="P310" s="15" t="str">
        <f aca="false">IF(O310="","",SUMIF('Daily Fills'!L289:L20287,'Growth Plan &amp; Statistics'!M310,'Daily Fills'!E289:E20287)/1000000)</f>
        <v/>
      </c>
      <c r="Q310" s="16"/>
      <c r="R310" s="16" t="str">
        <f aca="false">IF(N310="","",F310)</f>
        <v/>
      </c>
      <c r="S310" s="10"/>
    </row>
    <row collapsed="false" customFormat="false" customHeight="false" hidden="false" ht="13.3" outlineLevel="0" r="311">
      <c r="A311" s="16" t="n">
        <v>292</v>
      </c>
      <c r="B311" s="16" t="n">
        <f aca="false">ROUNDUP(A311/5,0)</f>
        <v>59</v>
      </c>
      <c r="C311" s="16" t="n">
        <f aca="false">ROUNDUP(A311/20.83333333,0)</f>
        <v>15</v>
      </c>
      <c r="D311" s="65" t="n">
        <f aca="false">IF(M311="",IF(C311=C310,D310,EDATE(D310,1)),M311)</f>
        <v>42236</v>
      </c>
      <c r="E311" s="16" t="n">
        <f aca="false">I310</f>
        <v>2237775.81</v>
      </c>
      <c r="F311" s="15" t="n">
        <f aca="false">ROUND(MIN($B$14,IF(SizeCalc="margin",E311*$E$13*$E$12/100000,E311*$I$13/$I$12/10)),2)</f>
        <v>100</v>
      </c>
      <c r="G311" s="15" t="n">
        <f aca="false">$B$12*$B$13</f>
        <v>10</v>
      </c>
      <c r="H311" s="15" t="n">
        <f aca="false">IF(Q311="",G311*F311*10,Q311)</f>
        <v>10000</v>
      </c>
      <c r="I311" s="18" t="n">
        <f aca="false">E311+H311</f>
        <v>2247775.81</v>
      </c>
      <c r="J311" s="18" t="n">
        <f aca="false">J310+(I311-I310)</f>
        <v>2197775.81</v>
      </c>
      <c r="K311" s="67" t="n">
        <f aca="false">H311/E311</f>
        <v>0.00446872289677669</v>
      </c>
      <c r="L311" s="67"/>
      <c r="M311" s="64"/>
      <c r="N311" s="16" t="str">
        <f aca="false">IF(M311="","",SUMIF('Daily Fills'!L290:L20276,'Growth Plan &amp; Statistics'!M311,'Daily Fills'!O290:O20276))</f>
        <v/>
      </c>
      <c r="O311" s="15" t="str">
        <f aca="false">IF(N311="","",SUMIF('Daily Fills'!L290:L20276,'Growth Plan &amp; Statistics'!M311,'Daily Fills'!P290:P20276))</f>
        <v/>
      </c>
      <c r="P311" s="15" t="str">
        <f aca="false">IF(O311="","",SUMIF('Daily Fills'!L290:L20288,'Growth Plan &amp; Statistics'!M311,'Daily Fills'!E290:E20288)/1000000)</f>
        <v/>
      </c>
      <c r="Q311" s="16"/>
      <c r="R311" s="16" t="str">
        <f aca="false">IF(N311="","",F311)</f>
        <v/>
      </c>
      <c r="S311" s="10"/>
    </row>
    <row collapsed="false" customFormat="false" customHeight="false" hidden="false" ht="13.3" outlineLevel="0" r="312">
      <c r="A312" s="16" t="n">
        <v>293</v>
      </c>
      <c r="B312" s="16" t="n">
        <f aca="false">ROUNDUP(A312/5,0)</f>
        <v>59</v>
      </c>
      <c r="C312" s="16" t="n">
        <f aca="false">ROUNDUP(A312/20.83333333,0)</f>
        <v>15</v>
      </c>
      <c r="D312" s="65" t="inlineStr">
        <f aca="false">IF(M312="",IF(C312=C311,D311,EDATE(D311,1)),M312)</f>
        <is>
          <t/>
        </is>
      </c>
      <c r="E312" s="16" t="n">
        <f aca="false">I311</f>
        <v>2247775.81</v>
      </c>
      <c r="F312" s="15" t="n">
        <f aca="false">ROUND(MIN($B$14,IF(SizeCalc="margin",E312*$E$13*$E$12/100000,E312*$I$13/$I$12/10)),2)</f>
        <v>100</v>
      </c>
      <c r="G312" s="15" t="n">
        <f aca="false">$B$12*$B$13</f>
        <v>10</v>
      </c>
      <c r="H312" s="15" t="n">
        <f aca="false">IF(Q312="",G312*F312*10,Q312)</f>
        <v>10000</v>
      </c>
      <c r="I312" s="18" t="n">
        <f aca="false">E312+H312</f>
        <v>2257775.81</v>
      </c>
      <c r="J312" s="18" t="n">
        <f aca="false">J311+(I312-I311)</f>
        <v>2207775.81</v>
      </c>
      <c r="K312" s="67" t="n">
        <f aca="false">H312/E312</f>
        <v>0.00444884225353417</v>
      </c>
      <c r="L312" s="67"/>
      <c r="M312" s="64"/>
      <c r="N312" s="16" t="str">
        <f aca="false">IF(M312="","",SUMIF('Daily Fills'!L291:L20277,'Growth Plan &amp; Statistics'!M312,'Daily Fills'!O291:O20277))</f>
        <v/>
      </c>
      <c r="O312" s="15" t="str">
        <f aca="false">IF(N312="","",SUMIF('Daily Fills'!L291:L20277,'Growth Plan &amp; Statistics'!M312,'Daily Fills'!P291:P20277))</f>
        <v/>
      </c>
      <c r="P312" s="15" t="str">
        <f aca="false">IF(O312="","",SUMIF('Daily Fills'!L291:L20289,'Growth Plan &amp; Statistics'!M312,'Daily Fills'!E291:E20289)/1000000)</f>
        <v/>
      </c>
      <c r="Q312" s="16"/>
      <c r="R312" s="16" t="str">
        <f aca="false">IF(N312="","",F312)</f>
        <v/>
      </c>
      <c r="S312" s="10"/>
    </row>
    <row collapsed="false" customFormat="false" customHeight="false" hidden="false" ht="13.3" outlineLevel="0" r="313">
      <c r="A313" s="16" t="n">
        <v>294</v>
      </c>
      <c r="B313" s="16" t="n">
        <f aca="false">ROUNDUP(A313/5,0)</f>
        <v>59</v>
      </c>
      <c r="C313" s="16" t="n">
        <f aca="false">ROUNDUP(A313/20.83333333,0)</f>
        <v>15</v>
      </c>
      <c r="D313" s="65" t="inlineStr">
        <f aca="false">IF(M313="",IF(C313=C312,D312,EDATE(D312,1)),M313)</f>
        <is>
          <t/>
        </is>
      </c>
      <c r="E313" s="16" t="n">
        <f aca="false">I312</f>
        <v>2257775.81</v>
      </c>
      <c r="F313" s="15" t="n">
        <f aca="false">ROUND(MIN($B$14,IF(SizeCalc="margin",E313*$E$13*$E$12/100000,E313*$I$13/$I$12/10)),2)</f>
        <v>100</v>
      </c>
      <c r="G313" s="15" t="n">
        <f aca="false">$B$12*$B$13</f>
        <v>10</v>
      </c>
      <c r="H313" s="15" t="n">
        <f aca="false">IF(Q313="",G313*F313*10,Q313)</f>
        <v>10000</v>
      </c>
      <c r="I313" s="18" t="n">
        <f aca="false">E313+H313</f>
        <v>2267775.81</v>
      </c>
      <c r="J313" s="18" t="n">
        <f aca="false">J312+(I313-I312)</f>
        <v>2217775.81</v>
      </c>
      <c r="K313" s="67" t="n">
        <f aca="false">H313/E313</f>
        <v>0.00442913771850536</v>
      </c>
      <c r="L313" s="67"/>
      <c r="M313" s="64"/>
      <c r="N313" s="16" t="str">
        <f aca="false">IF(M313="","",SUMIF('Daily Fills'!L292:L20278,'Growth Plan &amp; Statistics'!M313,'Daily Fills'!O292:O20278))</f>
        <v/>
      </c>
      <c r="O313" s="15" t="str">
        <f aca="false">IF(N313="","",SUMIF('Daily Fills'!L292:L20278,'Growth Plan &amp; Statistics'!M313,'Daily Fills'!P292:P20278))</f>
        <v/>
      </c>
      <c r="P313" s="15" t="str">
        <f aca="false">IF(O313="","",SUMIF('Daily Fills'!L292:L20290,'Growth Plan &amp; Statistics'!M313,'Daily Fills'!E292:E20290)/1000000)</f>
        <v/>
      </c>
      <c r="Q313" s="16"/>
      <c r="R313" s="16" t="str">
        <f aca="false">IF(N313="","",F313)</f>
        <v/>
      </c>
      <c r="S313" s="10"/>
    </row>
    <row collapsed="false" customFormat="false" customHeight="false" hidden="false" ht="13.3" outlineLevel="0" r="314">
      <c r="A314" s="16" t="n">
        <v>295</v>
      </c>
      <c r="B314" s="16" t="n">
        <f aca="false">ROUNDUP(A314/5,0)</f>
        <v>59</v>
      </c>
      <c r="C314" s="16" t="n">
        <f aca="false">ROUNDUP(A314/20.83333333,0)</f>
        <v>15</v>
      </c>
      <c r="D314" s="65" t="inlineStr">
        <f aca="false">IF(M314="",IF(C314=C313,D313,EDATE(D313,1)),M314)</f>
        <is>
          <t/>
        </is>
      </c>
      <c r="E314" s="16" t="n">
        <f aca="false">I313</f>
        <v>2267775.81</v>
      </c>
      <c r="F314" s="15" t="n">
        <f aca="false">ROUND(MIN($B$14,IF(SizeCalc="margin",E314*$E$13*$E$12/100000,E314*$I$13/$I$12/10)),2)</f>
        <v>100</v>
      </c>
      <c r="G314" s="15" t="n">
        <f aca="false">$B$12*$B$13</f>
        <v>10</v>
      </c>
      <c r="H314" s="15" t="n">
        <f aca="false">IF(Q314="",G314*F314*10,Q314)</f>
        <v>10000</v>
      </c>
      <c r="I314" s="18" t="n">
        <f aca="false">E314+H314</f>
        <v>2277775.81</v>
      </c>
      <c r="J314" s="18" t="n">
        <f aca="false">J313+(I314-I313)</f>
        <v>2227775.81</v>
      </c>
      <c r="K314" s="67" t="n">
        <f aca="false">H314/E314</f>
        <v>0.00440960696198625</v>
      </c>
      <c r="L314" s="67"/>
      <c r="M314" s="64"/>
      <c r="N314" s="16" t="str">
        <f aca="false">IF(M314="","",SUMIF('Daily Fills'!L293:L20279,'Growth Plan &amp; Statistics'!M314,'Daily Fills'!O293:O20279))</f>
        <v/>
      </c>
      <c r="O314" s="15" t="str">
        <f aca="false">IF(N314="","",SUMIF('Daily Fills'!L293:L20279,'Growth Plan &amp; Statistics'!M314,'Daily Fills'!P293:P20279))</f>
        <v/>
      </c>
      <c r="P314" s="15" t="str">
        <f aca="false">IF(O314="","",SUMIF('Daily Fills'!L293:L20291,'Growth Plan &amp; Statistics'!M314,'Daily Fills'!E293:E20291)/1000000)</f>
        <v/>
      </c>
      <c r="Q314" s="16"/>
      <c r="R314" s="16" t="str">
        <f aca="false">IF(N314="","",F314)</f>
        <v/>
      </c>
      <c r="S314" s="10"/>
    </row>
    <row collapsed="false" customFormat="false" customHeight="false" hidden="false" ht="13.3" outlineLevel="0" r="315">
      <c r="A315" s="16" t="n">
        <v>296</v>
      </c>
      <c r="B315" s="16" t="n">
        <f aca="false">ROUNDUP(A315/5,0)</f>
        <v>60</v>
      </c>
      <c r="C315" s="16" t="n">
        <f aca="false">ROUNDUP(A315/20.83333333,0)</f>
        <v>15</v>
      </c>
      <c r="D315" s="65" t="inlineStr">
        <f aca="false">IF(M315="",IF(C315=C314,D314,EDATE(D314,1)),M315)</f>
        <is>
          <t/>
        </is>
      </c>
      <c r="E315" s="16" t="n">
        <f aca="false">I314</f>
        <v>2277775.81</v>
      </c>
      <c r="F315" s="15" t="n">
        <f aca="false">ROUND(MIN($B$14,IF(SizeCalc="margin",E315*$E$13*$E$12/100000,E315*$I$13/$I$12/10)),2)</f>
        <v>100</v>
      </c>
      <c r="G315" s="15" t="n">
        <f aca="false">$B$12*$B$13</f>
        <v>10</v>
      </c>
      <c r="H315" s="15" t="n">
        <f aca="false">IF(Q315="",G315*F315*10,Q315)</f>
        <v>10000</v>
      </c>
      <c r="I315" s="18" t="n">
        <f aca="false">E315+H315</f>
        <v>2287775.81</v>
      </c>
      <c r="J315" s="18" t="n">
        <f aca="false">J314+(I315-I314)</f>
        <v>2237775.81</v>
      </c>
      <c r="K315" s="67" t="n">
        <f aca="false">H315/E315</f>
        <v>0.00439024769518472</v>
      </c>
      <c r="L315" s="67"/>
      <c r="M315" s="64"/>
      <c r="N315" s="16" t="str">
        <f aca="false">IF(M315="","",SUMIF('Daily Fills'!L294:L20280,'Growth Plan &amp; Statistics'!M315,'Daily Fills'!O294:O20280))</f>
        <v/>
      </c>
      <c r="O315" s="15" t="str">
        <f aca="false">IF(N315="","",SUMIF('Daily Fills'!L294:L20280,'Growth Plan &amp; Statistics'!M315,'Daily Fills'!P294:P20280))</f>
        <v/>
      </c>
      <c r="P315" s="15" t="str">
        <f aca="false">IF(O315="","",SUMIF('Daily Fills'!L294:L20292,'Growth Plan &amp; Statistics'!M315,'Daily Fills'!E294:E20292)/1000000)</f>
        <v/>
      </c>
      <c r="Q315" s="16"/>
      <c r="R315" s="16" t="str">
        <f aca="false">IF(N315="","",F315)</f>
        <v/>
      </c>
      <c r="S315" s="10"/>
    </row>
    <row collapsed="false" customFormat="false" customHeight="false" hidden="false" ht="13.3" outlineLevel="0" r="316">
      <c r="A316" s="16" t="n">
        <v>297</v>
      </c>
      <c r="B316" s="16" t="n">
        <f aca="false">ROUNDUP(A316/5,0)</f>
        <v>60</v>
      </c>
      <c r="C316" s="16" t="n">
        <f aca="false">ROUNDUP(A316/20.83333333,0)</f>
        <v>15</v>
      </c>
      <c r="D316" s="65" t="inlineStr">
        <f aca="false">IF(M316="",IF(C316=C315,D315,EDATE(D315,1)),M316)</f>
        <is>
          <t/>
        </is>
      </c>
      <c r="E316" s="16" t="n">
        <f aca="false">I315</f>
        <v>2287775.81</v>
      </c>
      <c r="F316" s="15" t="n">
        <f aca="false">ROUND(MIN($B$14,IF(SizeCalc="margin",E316*$E$13*$E$12/100000,E316*$I$13/$I$12/10)),2)</f>
        <v>100</v>
      </c>
      <c r="G316" s="15" t="n">
        <f aca="false">$B$12*$B$13</f>
        <v>10</v>
      </c>
      <c r="H316" s="15" t="n">
        <f aca="false">IF(Q316="",G316*F316*10,Q316)</f>
        <v>10000</v>
      </c>
      <c r="I316" s="18" t="n">
        <f aca="false">E316+H316</f>
        <v>2297775.81</v>
      </c>
      <c r="J316" s="18" t="n">
        <f aca="false">J315+(I316-I315)</f>
        <v>2247775.81</v>
      </c>
      <c r="K316" s="67" t="n">
        <f aca="false">H316/E316</f>
        <v>0.00437105766932644</v>
      </c>
      <c r="L316" s="67"/>
      <c r="M316" s="64"/>
      <c r="N316" s="16" t="str">
        <f aca="false">IF(M316="","",SUMIF('Daily Fills'!L295:L20281,'Growth Plan &amp; Statistics'!M316,'Daily Fills'!O295:O20281))</f>
        <v/>
      </c>
      <c r="O316" s="15" t="str">
        <f aca="false">IF(N316="","",SUMIF('Daily Fills'!L295:L20281,'Growth Plan &amp; Statistics'!M316,'Daily Fills'!P295:P20281))</f>
        <v/>
      </c>
      <c r="P316" s="15" t="str">
        <f aca="false">IF(O316="","",SUMIF('Daily Fills'!L295:L20293,'Growth Plan &amp; Statistics'!M316,'Daily Fills'!E295:E20293)/1000000)</f>
        <v/>
      </c>
      <c r="Q316" s="16"/>
      <c r="R316" s="16" t="str">
        <f aca="false">IF(N316="","",F316)</f>
        <v/>
      </c>
      <c r="S316" s="10"/>
    </row>
    <row collapsed="false" customFormat="false" customHeight="false" hidden="false" ht="13.3" outlineLevel="0" r="317">
      <c r="A317" s="16" t="n">
        <v>298</v>
      </c>
      <c r="B317" s="16" t="n">
        <f aca="false">ROUNDUP(A317/5,0)</f>
        <v>60</v>
      </c>
      <c r="C317" s="16" t="n">
        <f aca="false">ROUNDUP(A317/20.83333333,0)</f>
        <v>15</v>
      </c>
      <c r="D317" s="65" t="inlineStr">
        <f aca="false">IF(M317="",IF(C317=C316,D316,EDATE(D316,1)),M317)</f>
        <is>
          <t/>
        </is>
      </c>
      <c r="E317" s="16" t="n">
        <f aca="false">I316</f>
        <v>2297775.81</v>
      </c>
      <c r="F317" s="15" t="n">
        <f aca="false">ROUND(MIN($B$14,IF(SizeCalc="margin",E317*$E$13*$E$12/100000,E317*$I$13/$I$12/10)),2)</f>
        <v>100</v>
      </c>
      <c r="G317" s="15" t="n">
        <f aca="false">$B$12*$B$13</f>
        <v>10</v>
      </c>
      <c r="H317" s="15" t="n">
        <f aca="false">IF(Q317="",G317*F317*10,Q317)</f>
        <v>10000</v>
      </c>
      <c r="I317" s="18" t="n">
        <f aca="false">E317+H317</f>
        <v>2307775.81</v>
      </c>
      <c r="J317" s="18" t="n">
        <f aca="false">J316+(I317-I316)</f>
        <v>2257775.81</v>
      </c>
      <c r="K317" s="67" t="n">
        <f aca="false">H317/E317</f>
        <v>0.00435203467478405</v>
      </c>
      <c r="L317" s="67"/>
      <c r="M317" s="64"/>
      <c r="N317" s="16" t="str">
        <f aca="false">IF(M317="","",SUMIF('Daily Fills'!L296:L20282,'Growth Plan &amp; Statistics'!M317,'Daily Fills'!O296:O20282))</f>
        <v/>
      </c>
      <c r="O317" s="15" t="str">
        <f aca="false">IF(N317="","",SUMIF('Daily Fills'!L296:L20282,'Growth Plan &amp; Statistics'!M317,'Daily Fills'!P296:P20282))</f>
        <v/>
      </c>
      <c r="P317" s="15" t="str">
        <f aca="false">IF(O317="","",SUMIF('Daily Fills'!L296:L20294,'Growth Plan &amp; Statistics'!M317,'Daily Fills'!E296:E20294)/1000000)</f>
        <v/>
      </c>
      <c r="Q317" s="16"/>
      <c r="R317" s="16" t="str">
        <f aca="false">IF(N317="","",F317)</f>
        <v/>
      </c>
      <c r="S317" s="10"/>
    </row>
    <row collapsed="false" customFormat="false" customHeight="false" hidden="false" ht="13.3" outlineLevel="0" r="318">
      <c r="A318" s="16" t="n">
        <v>299</v>
      </c>
      <c r="B318" s="16" t="n">
        <f aca="false">ROUNDUP(A318/5,0)</f>
        <v>60</v>
      </c>
      <c r="C318" s="16" t="n">
        <f aca="false">ROUNDUP(A318/20.83333333,0)</f>
        <v>15</v>
      </c>
      <c r="D318" s="65" t="inlineStr">
        <f aca="false">IF(M318="",IF(C318=C317,D317,EDATE(D317,1)),M318)</f>
        <is>
          <t/>
        </is>
      </c>
      <c r="E318" s="16" t="n">
        <f aca="false">I317</f>
        <v>2307775.81</v>
      </c>
      <c r="F318" s="15" t="n">
        <f aca="false">ROUND(MIN($B$14,IF(SizeCalc="margin",E318*$E$13*$E$12/100000,E318*$I$13/$I$12/10)),2)</f>
        <v>100</v>
      </c>
      <c r="G318" s="15" t="n">
        <f aca="false">$B$12*$B$13</f>
        <v>10</v>
      </c>
      <c r="H318" s="15" t="n">
        <f aca="false">IF(Q318="",G318*F318*10,Q318)</f>
        <v>10000</v>
      </c>
      <c r="I318" s="18" t="n">
        <f aca="false">E318+H318</f>
        <v>2317775.81</v>
      </c>
      <c r="J318" s="18" t="n">
        <f aca="false">J317+(I318-I317)</f>
        <v>2267775.81</v>
      </c>
      <c r="K318" s="67" t="n">
        <f aca="false">H318/E318</f>
        <v>0.00433317654022901</v>
      </c>
      <c r="L318" s="67"/>
      <c r="M318" s="64"/>
      <c r="N318" s="16" t="str">
        <f aca="false">IF(M318="","",SUMIF('Daily Fills'!L297:L20283,'Growth Plan &amp; Statistics'!M318,'Daily Fills'!O297:O20283))</f>
        <v/>
      </c>
      <c r="O318" s="15" t="str">
        <f aca="false">IF(N318="","",SUMIF('Daily Fills'!L297:L20283,'Growth Plan &amp; Statistics'!M318,'Daily Fills'!P297:P20283))</f>
        <v/>
      </c>
      <c r="P318" s="15" t="str">
        <f aca="false">IF(O318="","",SUMIF('Daily Fills'!L297:L20295,'Growth Plan &amp; Statistics'!M318,'Daily Fills'!E297:E20295)/1000000)</f>
        <v/>
      </c>
      <c r="Q318" s="16"/>
      <c r="R318" s="16" t="str">
        <f aca="false">IF(N318="","",F318)</f>
        <v/>
      </c>
      <c r="S318" s="10"/>
    </row>
    <row collapsed="false" customFormat="false" customHeight="false" hidden="false" ht="13.3" outlineLevel="0" r="319">
      <c r="A319" s="16" t="n">
        <v>300</v>
      </c>
      <c r="B319" s="16" t="n">
        <f aca="false">ROUNDUP(A319/5,0)</f>
        <v>60</v>
      </c>
      <c r="C319" s="16" t="n">
        <f aca="false">ROUNDUP(A319/20.83333333,0)</f>
        <v>15</v>
      </c>
      <c r="D319" s="65" t="inlineStr">
        <f aca="false">IF(M319="",IF(C319=C318,D318,EDATE(D318,1)),M319)</f>
        <is>
          <t/>
        </is>
      </c>
      <c r="E319" s="16" t="n">
        <f aca="false">I318</f>
        <v>2317775.81</v>
      </c>
      <c r="F319" s="15" t="n">
        <f aca="false">ROUND(MIN($B$14,IF(SizeCalc="margin",E319*$E$13*$E$12/100000,E319*$I$13/$I$12/10)),2)</f>
        <v>100</v>
      </c>
      <c r="G319" s="15" t="n">
        <f aca="false">$B$12*$B$13</f>
        <v>10</v>
      </c>
      <c r="H319" s="15" t="n">
        <f aca="false">IF(Q319="",G319*F319*10,Q319)</f>
        <v>10000</v>
      </c>
      <c r="I319" s="18" t="n">
        <f aca="false">E319+H319</f>
        <v>2327775.81</v>
      </c>
      <c r="J319" s="18" t="n">
        <f aca="false">J318+(I319-I318)</f>
        <v>2277775.81</v>
      </c>
      <c r="K319" s="67" t="n">
        <f aca="false">H319/E319</f>
        <v>0.00431448113180541</v>
      </c>
      <c r="L319" s="67"/>
      <c r="M319" s="64"/>
      <c r="N319" s="16" t="str">
        <f aca="false">IF(M319="","",SUMIF('Daily Fills'!L298:L20284,'Growth Plan &amp; Statistics'!M319,'Daily Fills'!O298:O20284))</f>
        <v/>
      </c>
      <c r="O319" s="15" t="str">
        <f aca="false">IF(N319="","",SUMIF('Daily Fills'!L298:L20284,'Growth Plan &amp; Statistics'!M319,'Daily Fills'!P298:P20284))</f>
        <v/>
      </c>
      <c r="P319" s="15" t="str">
        <f aca="false">IF(O319="","",SUMIF('Daily Fills'!L298:L20296,'Growth Plan &amp; Statistics'!M319,'Daily Fills'!E298:E20296)/1000000)</f>
        <v/>
      </c>
      <c r="Q319" s="16"/>
      <c r="R319" s="16" t="str">
        <f aca="false">IF(N319="","",F319)</f>
        <v/>
      </c>
      <c r="S319" s="10"/>
    </row>
    <row collapsed="false" customFormat="false" customHeight="false" hidden="false" ht="13.3" outlineLevel="0" r="320">
      <c r="A320" s="16" t="n">
        <v>301</v>
      </c>
      <c r="B320" s="16" t="n">
        <f aca="false">ROUNDUP(A320/5,0)</f>
        <v>61</v>
      </c>
      <c r="C320" s="16" t="n">
        <f aca="false">ROUNDUP(A320/20.83333333,0)</f>
        <v>15</v>
      </c>
      <c r="D320" s="65" t="inlineStr">
        <f aca="false">IF(M320="",IF(C320=C319,D319,EDATE(D319,1)),M320)</f>
        <is>
          <t/>
        </is>
      </c>
      <c r="E320" s="16" t="n">
        <f aca="false">I319</f>
        <v>2327775.81</v>
      </c>
      <c r="F320" s="15" t="n">
        <f aca="false">ROUND(MIN($B$14,IF(SizeCalc="margin",E320*$E$13*$E$12/100000,E320*$I$13/$I$12/10)),2)</f>
        <v>100</v>
      </c>
      <c r="G320" s="15" t="n">
        <f aca="false">$B$12*$B$13</f>
        <v>10</v>
      </c>
      <c r="H320" s="15" t="n">
        <f aca="false">IF(Q320="",G320*F320*10,Q320)</f>
        <v>10000</v>
      </c>
      <c r="I320" s="18" t="n">
        <f aca="false">E320+H320</f>
        <v>2337775.81</v>
      </c>
      <c r="J320" s="18" t="n">
        <f aca="false">J319+(I320-I319)</f>
        <v>2287775.81</v>
      </c>
      <c r="K320" s="67" t="n">
        <f aca="false">H320/E320</f>
        <v>0.00429594635232505</v>
      </c>
      <c r="L320" s="67"/>
      <c r="M320" s="64"/>
      <c r="N320" s="16" t="str">
        <f aca="false">IF(M320="","",SUMIF('Daily Fills'!L299:L20285,'Growth Plan &amp; Statistics'!M320,'Daily Fills'!O299:O20285))</f>
        <v/>
      </c>
      <c r="O320" s="15" t="str">
        <f aca="false">IF(N320="","",SUMIF('Daily Fills'!L299:L20285,'Growth Plan &amp; Statistics'!M320,'Daily Fills'!P299:P20285))</f>
        <v/>
      </c>
      <c r="P320" s="15" t="str">
        <f aca="false">IF(O320="","",SUMIF('Daily Fills'!L299:L20297,'Growth Plan &amp; Statistics'!M320,'Daily Fills'!E299:E20297)/1000000)</f>
        <v/>
      </c>
      <c r="Q320" s="16"/>
      <c r="R320" s="16" t="str">
        <f aca="false">IF(N320="","",F320)</f>
        <v/>
      </c>
      <c r="S320" s="10"/>
    </row>
    <row collapsed="false" customFormat="false" customHeight="false" hidden="false" ht="13.3" outlineLevel="0" r="321">
      <c r="A321" s="16" t="n">
        <v>302</v>
      </c>
      <c r="B321" s="16" t="n">
        <f aca="false">ROUNDUP(A321/5,0)</f>
        <v>61</v>
      </c>
      <c r="C321" s="16" t="n">
        <f aca="false">ROUNDUP(A321/20.83333333,0)</f>
        <v>15</v>
      </c>
      <c r="D321" s="65" t="inlineStr">
        <f aca="false">IF(M321="",IF(C321=C320,D320,EDATE(D320,1)),M321)</f>
        <is>
          <t/>
        </is>
      </c>
      <c r="E321" s="16" t="n">
        <f aca="false">I320</f>
        <v>2337775.81</v>
      </c>
      <c r="F321" s="15" t="n">
        <f aca="false">ROUND(MIN($B$14,IF(SizeCalc="margin",E321*$E$13*$E$12/100000,E321*$I$13/$I$12/10)),2)</f>
        <v>100</v>
      </c>
      <c r="G321" s="15" t="n">
        <f aca="false">$B$12*$B$13</f>
        <v>10</v>
      </c>
      <c r="H321" s="15" t="n">
        <f aca="false">IF(Q321="",G321*F321*10,Q321)</f>
        <v>10000</v>
      </c>
      <c r="I321" s="18" t="n">
        <f aca="false">E321+H321</f>
        <v>2347775.81</v>
      </c>
      <c r="J321" s="18" t="n">
        <f aca="false">J320+(I321-I320)</f>
        <v>2297775.81</v>
      </c>
      <c r="K321" s="67" t="n">
        <f aca="false">H321/E321</f>
        <v>0.00427757014048323</v>
      </c>
      <c r="L321" s="67"/>
      <c r="M321" s="64"/>
      <c r="N321" s="16" t="str">
        <f aca="false">IF(M321="","",SUMIF('Daily Fills'!L300:L20286,'Growth Plan &amp; Statistics'!M321,'Daily Fills'!O300:O20286))</f>
        <v/>
      </c>
      <c r="O321" s="15" t="str">
        <f aca="false">IF(N321="","",SUMIF('Daily Fills'!L300:L20286,'Growth Plan &amp; Statistics'!M321,'Daily Fills'!P300:P20286))</f>
        <v/>
      </c>
      <c r="P321" s="15" t="str">
        <f aca="false">IF(O321="","",SUMIF('Daily Fills'!L300:L20298,'Growth Plan &amp; Statistics'!M321,'Daily Fills'!E300:E20298)/1000000)</f>
        <v/>
      </c>
      <c r="Q321" s="16"/>
      <c r="R321" s="16" t="str">
        <f aca="false">IF(N321="","",F321)</f>
        <v/>
      </c>
      <c r="S321" s="10"/>
    </row>
    <row collapsed="false" customFormat="false" customHeight="false" hidden="false" ht="13.3" outlineLevel="0" r="322">
      <c r="A322" s="16" t="n">
        <v>303</v>
      </c>
      <c r="B322" s="16" t="n">
        <f aca="false">ROUNDUP(A322/5,0)</f>
        <v>61</v>
      </c>
      <c r="C322" s="16" t="n">
        <f aca="false">ROUNDUP(A322/20.83333333,0)</f>
        <v>15</v>
      </c>
      <c r="D322" s="65" t="inlineStr">
        <f aca="false">IF(M322="",IF(C322=C321,D321,EDATE(D321,1)),M322)</f>
        <is>
          <t/>
        </is>
      </c>
      <c r="E322" s="16" t="n">
        <f aca="false">I321</f>
        <v>2347775.81</v>
      </c>
      <c r="F322" s="15" t="n">
        <f aca="false">ROUND(MIN($B$14,IF(SizeCalc="margin",E322*$E$13*$E$12/100000,E322*$I$13/$I$12/10)),2)</f>
        <v>100</v>
      </c>
      <c r="G322" s="15" t="n">
        <f aca="false">$B$12*$B$13</f>
        <v>10</v>
      </c>
      <c r="H322" s="15" t="n">
        <f aca="false">IF(Q322="",G322*F322*10,Q322)</f>
        <v>10000</v>
      </c>
      <c r="I322" s="18" t="n">
        <f aca="false">E322+H322</f>
        <v>2357775.81</v>
      </c>
      <c r="J322" s="18" t="n">
        <f aca="false">J321+(I322-I321)</f>
        <v>2307775.81</v>
      </c>
      <c r="K322" s="67" t="n">
        <f aca="false">H322/E322</f>
        <v>0.0042593504700945</v>
      </c>
      <c r="L322" s="67"/>
      <c r="M322" s="64"/>
      <c r="N322" s="16" t="str">
        <f aca="false">IF(M322="","",SUMIF('Daily Fills'!L301:L20287,'Growth Plan &amp; Statistics'!M322,'Daily Fills'!O301:O20287))</f>
        <v/>
      </c>
      <c r="O322" s="15" t="str">
        <f aca="false">IF(N322="","",SUMIF('Daily Fills'!L301:L20287,'Growth Plan &amp; Statistics'!M322,'Daily Fills'!P301:P20287))</f>
        <v/>
      </c>
      <c r="P322" s="15" t="str">
        <f aca="false">IF(O322="","",SUMIF('Daily Fills'!L301:L20299,'Growth Plan &amp; Statistics'!M322,'Daily Fills'!E301:E20299)/1000000)</f>
        <v/>
      </c>
      <c r="Q322" s="16"/>
      <c r="R322" s="16" t="str">
        <f aca="false">IF(N322="","",F322)</f>
        <v/>
      </c>
      <c r="S322" s="10"/>
    </row>
    <row collapsed="false" customFormat="false" customHeight="false" hidden="false" ht="13.3" outlineLevel="0" r="323">
      <c r="A323" s="16" t="n">
        <v>304</v>
      </c>
      <c r="B323" s="16" t="n">
        <f aca="false">ROUNDUP(A323/5,0)</f>
        <v>61</v>
      </c>
      <c r="C323" s="16" t="n">
        <f aca="false">ROUNDUP(A323/20.83333333,0)</f>
        <v>15</v>
      </c>
      <c r="D323" s="65" t="inlineStr">
        <f aca="false">IF(M323="",IF(C323=C322,D322,EDATE(D322,1)),M323)</f>
        <is>
          <t/>
        </is>
      </c>
      <c r="E323" s="16" t="n">
        <f aca="false">I322</f>
        <v>2357775.81</v>
      </c>
      <c r="F323" s="15" t="n">
        <f aca="false">ROUND(MIN($B$14,IF(SizeCalc="margin",E323*$E$13*$E$12/100000,E323*$I$13/$I$12/10)),2)</f>
        <v>100</v>
      </c>
      <c r="G323" s="15" t="n">
        <f aca="false">$B$12*$B$13</f>
        <v>10</v>
      </c>
      <c r="H323" s="15" t="n">
        <f aca="false">IF(Q323="",G323*F323*10,Q323)</f>
        <v>10000</v>
      </c>
      <c r="I323" s="18" t="n">
        <f aca="false">E323+H323</f>
        <v>2367775.81</v>
      </c>
      <c r="J323" s="18" t="n">
        <f aca="false">J322+(I323-I322)</f>
        <v>2317775.81</v>
      </c>
      <c r="K323" s="67" t="n">
        <f aca="false">H323/E323</f>
        <v>0.00424128534934795</v>
      </c>
      <c r="L323" s="67"/>
      <c r="M323" s="64"/>
      <c r="N323" s="16" t="str">
        <f aca="false">IF(M323="","",SUMIF('Daily Fills'!L302:L20288,'Growth Plan &amp; Statistics'!M323,'Daily Fills'!O302:O20288))</f>
        <v/>
      </c>
      <c r="O323" s="15" t="str">
        <f aca="false">IF(N323="","",SUMIF('Daily Fills'!L302:L20288,'Growth Plan &amp; Statistics'!M323,'Daily Fills'!P302:P20288))</f>
        <v/>
      </c>
      <c r="P323" s="15" t="str">
        <f aca="false">IF(O323="","",SUMIF('Daily Fills'!L302:L20300,'Growth Plan &amp; Statistics'!M323,'Daily Fills'!E302:E20300)/1000000)</f>
        <v/>
      </c>
      <c r="Q323" s="16"/>
      <c r="R323" s="16" t="str">
        <f aca="false">IF(N323="","",F323)</f>
        <v/>
      </c>
      <c r="S323" s="10"/>
    </row>
    <row collapsed="false" customFormat="false" customHeight="false" hidden="false" ht="13.3" outlineLevel="0" r="324">
      <c r="A324" s="16" t="n">
        <v>305</v>
      </c>
      <c r="B324" s="16" t="n">
        <f aca="false">ROUNDUP(A324/5,0)</f>
        <v>61</v>
      </c>
      <c r="C324" s="16" t="n">
        <f aca="false">ROUNDUP(A324/20.83333333,0)</f>
        <v>15</v>
      </c>
      <c r="D324" s="65" t="inlineStr">
        <f aca="false">IF(M324="",IF(C324=C323,D323,EDATE(D323,1)),M324)</f>
        <is>
          <t/>
        </is>
      </c>
      <c r="E324" s="16" t="n">
        <f aca="false">I323</f>
        <v>2367775.81</v>
      </c>
      <c r="F324" s="15" t="n">
        <f aca="false">ROUND(MIN($B$14,IF(SizeCalc="margin",E324*$E$13*$E$12/100000,E324*$I$13/$I$12/10)),2)</f>
        <v>100</v>
      </c>
      <c r="G324" s="15" t="n">
        <f aca="false">$B$12*$B$13</f>
        <v>10</v>
      </c>
      <c r="H324" s="15" t="n">
        <f aca="false">IF(Q324="",G324*F324*10,Q324)</f>
        <v>10000</v>
      </c>
      <c r="I324" s="18" t="n">
        <f aca="false">E324+H324</f>
        <v>2377775.81</v>
      </c>
      <c r="J324" s="18" t="n">
        <f aca="false">J323+(I324-I323)</f>
        <v>2327775.81</v>
      </c>
      <c r="K324" s="67" t="n">
        <f aca="false">H324/E324</f>
        <v>0.00422337282008131</v>
      </c>
      <c r="L324" s="67"/>
      <c r="M324" s="64"/>
      <c r="N324" s="16" t="str">
        <f aca="false">IF(M324="","",SUMIF('Daily Fills'!L303:L20289,'Growth Plan &amp; Statistics'!M324,'Daily Fills'!O303:O20289))</f>
        <v/>
      </c>
      <c r="O324" s="15" t="str">
        <f aca="false">IF(N324="","",SUMIF('Daily Fills'!L303:L20289,'Growth Plan &amp; Statistics'!M324,'Daily Fills'!P303:P20289))</f>
        <v/>
      </c>
      <c r="P324" s="15" t="str">
        <f aca="false">IF(O324="","",SUMIF('Daily Fills'!L303:L20301,'Growth Plan &amp; Statistics'!M324,'Daily Fills'!E303:E20301)/1000000)</f>
        <v/>
      </c>
      <c r="Q324" s="16"/>
      <c r="R324" s="16" t="str">
        <f aca="false">IF(N324="","",F324)</f>
        <v/>
      </c>
      <c r="S324" s="10"/>
    </row>
    <row collapsed="false" customFormat="false" customHeight="false" hidden="false" ht="13.3" outlineLevel="0" r="325">
      <c r="A325" s="16" t="n">
        <v>306</v>
      </c>
      <c r="B325" s="16" t="n">
        <f aca="false">ROUNDUP(A325/5,0)</f>
        <v>62</v>
      </c>
      <c r="C325" s="16" t="n">
        <f aca="false">ROUNDUP(A325/20.83333333,0)</f>
        <v>15</v>
      </c>
      <c r="D325" s="65" t="inlineStr">
        <f aca="false">IF(M325="",IF(C325=C324,D324,EDATE(D324,1)),M325)</f>
        <is>
          <t/>
        </is>
      </c>
      <c r="E325" s="16" t="n">
        <f aca="false">I324</f>
        <v>2377775.81</v>
      </c>
      <c r="F325" s="15" t="n">
        <f aca="false">ROUND(MIN($B$14,IF(SizeCalc="margin",E325*$E$13*$E$12/100000,E325*$I$13/$I$12/10)),2)</f>
        <v>100</v>
      </c>
      <c r="G325" s="15" t="n">
        <f aca="false">$B$12*$B$13</f>
        <v>10</v>
      </c>
      <c r="H325" s="15" t="n">
        <f aca="false">IF(Q325="",G325*F325*10,Q325)</f>
        <v>10000</v>
      </c>
      <c r="I325" s="18" t="n">
        <f aca="false">E325+H325</f>
        <v>2387775.81</v>
      </c>
      <c r="J325" s="18" t="n">
        <f aca="false">J324+(I325-I324)</f>
        <v>2337775.81</v>
      </c>
      <c r="K325" s="67" t="n">
        <f aca="false">H325/E325</f>
        <v>0.00420561095707337</v>
      </c>
      <c r="L325" s="67"/>
      <c r="M325" s="64"/>
      <c r="N325" s="16" t="str">
        <f aca="false">IF(M325="","",SUMIF('Daily Fills'!L304:L20290,'Growth Plan &amp; Statistics'!M325,'Daily Fills'!O304:O20290))</f>
        <v/>
      </c>
      <c r="O325" s="15" t="str">
        <f aca="false">IF(N325="","",SUMIF('Daily Fills'!L304:L20290,'Growth Plan &amp; Statistics'!M325,'Daily Fills'!P304:P20290))</f>
        <v/>
      </c>
      <c r="P325" s="15" t="str">
        <f aca="false">IF(O325="","",SUMIF('Daily Fills'!L304:L20302,'Growth Plan &amp; Statistics'!M325,'Daily Fills'!E304:E20302)/1000000)</f>
        <v/>
      </c>
      <c r="Q325" s="16"/>
      <c r="R325" s="16" t="str">
        <f aca="false">IF(N325="","",F325)</f>
        <v/>
      </c>
      <c r="S325" s="10"/>
    </row>
    <row collapsed="false" customFormat="false" customHeight="false" hidden="false" ht="13.3" outlineLevel="0" r="326">
      <c r="A326" s="16" t="n">
        <v>307</v>
      </c>
      <c r="B326" s="16" t="n">
        <f aca="false">ROUNDUP(A326/5,0)</f>
        <v>62</v>
      </c>
      <c r="C326" s="16" t="n">
        <f aca="false">ROUNDUP(A326/20.83333333,0)</f>
        <v>15</v>
      </c>
      <c r="D326" s="65" t="inlineStr">
        <f aca="false">IF(M326="",IF(C326=C325,D325,EDATE(D325,1)),M326)</f>
        <is>
          <t/>
        </is>
      </c>
      <c r="E326" s="16" t="n">
        <f aca="false">I325</f>
        <v>2387775.81</v>
      </c>
      <c r="F326" s="15" t="n">
        <f aca="false">ROUND(MIN($B$14,IF(SizeCalc="margin",E326*$E$13*$E$12/100000,E326*$I$13/$I$12/10)),2)</f>
        <v>100</v>
      </c>
      <c r="G326" s="15" t="n">
        <f aca="false">$B$12*$B$13</f>
        <v>10</v>
      </c>
      <c r="H326" s="15" t="n">
        <f aca="false">IF(Q326="",G326*F326*10,Q326)</f>
        <v>10000</v>
      </c>
      <c r="I326" s="18" t="n">
        <f aca="false">E326+H326</f>
        <v>2397775.81</v>
      </c>
      <c r="J326" s="18" t="n">
        <f aca="false">J325+(I326-I325)</f>
        <v>2347775.81</v>
      </c>
      <c r="K326" s="67" t="n">
        <f aca="false">H326/E326</f>
        <v>0.00418799786735422</v>
      </c>
      <c r="L326" s="67"/>
      <c r="M326" s="64"/>
      <c r="N326" s="16" t="str">
        <f aca="false">IF(M326="","",SUMIF('Daily Fills'!L305:L20291,'Growth Plan &amp; Statistics'!M326,'Daily Fills'!O305:O20291))</f>
        <v/>
      </c>
      <c r="O326" s="15" t="str">
        <f aca="false">IF(N326="","",SUMIF('Daily Fills'!L305:L20291,'Growth Plan &amp; Statistics'!M326,'Daily Fills'!P305:P20291))</f>
        <v/>
      </c>
      <c r="P326" s="15" t="str">
        <f aca="false">IF(O326="","",SUMIF('Daily Fills'!L305:L20303,'Growth Plan &amp; Statistics'!M326,'Daily Fills'!E305:E20303)/1000000)</f>
        <v/>
      </c>
      <c r="Q326" s="16"/>
      <c r="R326" s="16" t="str">
        <f aca="false">IF(N326="","",F326)</f>
        <v/>
      </c>
      <c r="S326" s="10"/>
    </row>
    <row collapsed="false" customFormat="false" customHeight="false" hidden="false" ht="13.3" outlineLevel="0" r="327">
      <c r="A327" s="16" t="n">
        <v>308</v>
      </c>
      <c r="B327" s="16" t="n">
        <f aca="false">ROUNDUP(A327/5,0)</f>
        <v>62</v>
      </c>
      <c r="C327" s="16" t="n">
        <f aca="false">ROUNDUP(A327/20.83333333,0)</f>
        <v>15</v>
      </c>
      <c r="D327" s="65" t="inlineStr">
        <f aca="false">IF(M327="",IF(C327=C326,D326,EDATE(D326,1)),M327)</f>
        <is>
          <t/>
        </is>
      </c>
      <c r="E327" s="16" t="n">
        <f aca="false">I326</f>
        <v>2397775.81</v>
      </c>
      <c r="F327" s="15" t="n">
        <f aca="false">ROUND(MIN($B$14,IF(SizeCalc="margin",E327*$E$13*$E$12/100000,E327*$I$13/$I$12/10)),2)</f>
        <v>100</v>
      </c>
      <c r="G327" s="15" t="n">
        <f aca="false">$B$12*$B$13</f>
        <v>10</v>
      </c>
      <c r="H327" s="15" t="n">
        <f aca="false">IF(Q327="",G327*F327*10,Q327)</f>
        <v>10000</v>
      </c>
      <c r="I327" s="18" t="n">
        <f aca="false">E327+H327</f>
        <v>2407775.81</v>
      </c>
      <c r="J327" s="18" t="n">
        <f aca="false">J326+(I327-I326)</f>
        <v>2357775.81</v>
      </c>
      <c r="K327" s="67" t="n">
        <f aca="false">H327/E327</f>
        <v>0.00417053168953273</v>
      </c>
      <c r="L327" s="67"/>
      <c r="M327" s="64"/>
      <c r="N327" s="16" t="str">
        <f aca="false">IF(M327="","",SUMIF('Daily Fills'!L306:L20292,'Growth Plan &amp; Statistics'!M327,'Daily Fills'!O306:O20292))</f>
        <v/>
      </c>
      <c r="O327" s="15" t="str">
        <f aca="false">IF(N327="","",SUMIF('Daily Fills'!L306:L20292,'Growth Plan &amp; Statistics'!M327,'Daily Fills'!P306:P20292))</f>
        <v/>
      </c>
      <c r="P327" s="15" t="str">
        <f aca="false">IF(O327="","",SUMIF('Daily Fills'!L306:L20304,'Growth Plan &amp; Statistics'!M327,'Daily Fills'!E306:E20304)/1000000)</f>
        <v/>
      </c>
      <c r="Q327" s="16"/>
      <c r="R327" s="16" t="str">
        <f aca="false">IF(N327="","",F327)</f>
        <v/>
      </c>
      <c r="S327" s="10"/>
    </row>
    <row collapsed="false" customFormat="false" customHeight="false" hidden="false" ht="13.3" outlineLevel="0" r="328">
      <c r="A328" s="16" t="n">
        <v>309</v>
      </c>
      <c r="B328" s="16" t="n">
        <f aca="false">ROUNDUP(A328/5,0)</f>
        <v>62</v>
      </c>
      <c r="C328" s="16" t="n">
        <f aca="false">ROUNDUP(A328/20.83333333,0)</f>
        <v>15</v>
      </c>
      <c r="D328" s="65" t="inlineStr">
        <f aca="false">IF(M328="",IF(C328=C327,D327,EDATE(D327,1)),M328)</f>
        <is>
          <t/>
        </is>
      </c>
      <c r="E328" s="16" t="n">
        <f aca="false">I327</f>
        <v>2407775.81</v>
      </c>
      <c r="F328" s="15" t="n">
        <f aca="false">ROUND(MIN($B$14,IF(SizeCalc="margin",E328*$E$13*$E$12/100000,E328*$I$13/$I$12/10)),2)</f>
        <v>100</v>
      </c>
      <c r="G328" s="15" t="n">
        <f aca="false">$B$12*$B$13</f>
        <v>10</v>
      </c>
      <c r="H328" s="15" t="n">
        <f aca="false">IF(Q328="",G328*F328*10,Q328)</f>
        <v>10000</v>
      </c>
      <c r="I328" s="18" t="n">
        <f aca="false">E328+H328</f>
        <v>2417775.81</v>
      </c>
      <c r="J328" s="18" t="n">
        <f aca="false">J327+(I328-I327)</f>
        <v>2367775.81</v>
      </c>
      <c r="K328" s="67" t="n">
        <f aca="false">H328/E328</f>
        <v>0.00415321059314073</v>
      </c>
      <c r="L328" s="67"/>
      <c r="M328" s="64"/>
      <c r="N328" s="16" t="str">
        <f aca="false">IF(M328="","",SUMIF('Daily Fills'!L307:L20293,'Growth Plan &amp; Statistics'!M328,'Daily Fills'!O307:O20293))</f>
        <v/>
      </c>
      <c r="O328" s="15" t="str">
        <f aca="false">IF(N328="","",SUMIF('Daily Fills'!L307:L20293,'Growth Plan &amp; Statistics'!M328,'Daily Fills'!P307:P20293))</f>
        <v/>
      </c>
      <c r="P328" s="15" t="str">
        <f aca="false">IF(O328="","",SUMIF('Daily Fills'!L307:L20305,'Growth Plan &amp; Statistics'!M328,'Daily Fills'!E307:E20305)/1000000)</f>
        <v/>
      </c>
      <c r="Q328" s="16"/>
      <c r="R328" s="16" t="str">
        <f aca="false">IF(N328="","",F328)</f>
        <v/>
      </c>
      <c r="S328" s="10"/>
    </row>
    <row collapsed="false" customFormat="false" customHeight="false" hidden="false" ht="13.3" outlineLevel="0" r="329">
      <c r="A329" s="16" t="n">
        <v>310</v>
      </c>
      <c r="B329" s="16" t="n">
        <f aca="false">ROUNDUP(A329/5,0)</f>
        <v>62</v>
      </c>
      <c r="C329" s="16" t="n">
        <f aca="false">ROUNDUP(A329/20.83333333,0)</f>
        <v>15</v>
      </c>
      <c r="D329" s="65" t="inlineStr">
        <f aca="false">IF(M329="",IF(C329=C328,D328,EDATE(D328,1)),M329)</f>
        <is>
          <t/>
        </is>
      </c>
      <c r="E329" s="16" t="n">
        <f aca="false">I328</f>
        <v>2417775.81</v>
      </c>
      <c r="F329" s="15" t="n">
        <f aca="false">ROUND(MIN($B$14,IF(SizeCalc="margin",E329*$E$13*$E$12/100000,E329*$I$13/$I$12/10)),2)</f>
        <v>100</v>
      </c>
      <c r="G329" s="15" t="n">
        <f aca="false">$B$12*$B$13</f>
        <v>10</v>
      </c>
      <c r="H329" s="15" t="n">
        <f aca="false">IF(Q329="",G329*F329*10,Q329)</f>
        <v>10000</v>
      </c>
      <c r="I329" s="18" t="n">
        <f aca="false">E329+H329</f>
        <v>2427775.81</v>
      </c>
      <c r="J329" s="18" t="n">
        <f aca="false">J328+(I329-I328)</f>
        <v>2377775.81</v>
      </c>
      <c r="K329" s="67" t="n">
        <f aca="false">H329/E329</f>
        <v>0.00413603277799359</v>
      </c>
      <c r="L329" s="67"/>
      <c r="M329" s="64"/>
      <c r="N329" s="16" t="str">
        <f aca="false">IF(M329="","",SUMIF('Daily Fills'!L308:L20294,'Growth Plan &amp; Statistics'!M329,'Daily Fills'!O308:O20294))</f>
        <v/>
      </c>
      <c r="O329" s="15" t="str">
        <f aca="false">IF(N329="","",SUMIF('Daily Fills'!L308:L20294,'Growth Plan &amp; Statistics'!M329,'Daily Fills'!P308:P20294))</f>
        <v/>
      </c>
      <c r="P329" s="15" t="str">
        <f aca="false">IF(O329="","",SUMIF('Daily Fills'!L308:L20306,'Growth Plan &amp; Statistics'!M329,'Daily Fills'!E308:E20306)/1000000)</f>
        <v/>
      </c>
      <c r="Q329" s="16"/>
      <c r="R329" s="16" t="str">
        <f aca="false">IF(N329="","",F329)</f>
        <v/>
      </c>
      <c r="S329" s="10"/>
    </row>
    <row collapsed="false" customFormat="false" customHeight="false" hidden="false" ht="13.3" outlineLevel="0" r="330">
      <c r="A330" s="16" t="n">
        <v>311</v>
      </c>
      <c r="B330" s="16" t="n">
        <f aca="false">ROUNDUP(A330/5,0)</f>
        <v>63</v>
      </c>
      <c r="C330" s="16" t="n">
        <f aca="false">ROUNDUP(A330/20.83333333,0)</f>
        <v>15</v>
      </c>
      <c r="D330" s="65" t="inlineStr">
        <f aca="false">IF(M330="",IF(C330=C329,D329,EDATE(D329,1)),M330)</f>
        <is>
          <t/>
        </is>
      </c>
      <c r="E330" s="16" t="n">
        <f aca="false">I329</f>
        <v>2427775.81</v>
      </c>
      <c r="F330" s="15" t="n">
        <f aca="false">ROUND(MIN($B$14,IF(SizeCalc="margin",E330*$E$13*$E$12/100000,E330*$I$13/$I$12/10)),2)</f>
        <v>100</v>
      </c>
      <c r="G330" s="15" t="n">
        <f aca="false">$B$12*$B$13</f>
        <v>10</v>
      </c>
      <c r="H330" s="15" t="n">
        <f aca="false">IF(Q330="",G330*F330*10,Q330)</f>
        <v>10000</v>
      </c>
      <c r="I330" s="18" t="n">
        <f aca="false">E330+H330</f>
        <v>2437775.81</v>
      </c>
      <c r="J330" s="18" t="n">
        <f aca="false">J329+(I330-I329)</f>
        <v>2387775.81</v>
      </c>
      <c r="K330" s="67" t="n">
        <f aca="false">H330/E330</f>
        <v>0.00411899647356648</v>
      </c>
      <c r="L330" s="67"/>
      <c r="M330" s="64"/>
      <c r="N330" s="16" t="str">
        <f aca="false">IF(M330="","",SUMIF('Daily Fills'!L309:L20295,'Growth Plan &amp; Statistics'!M330,'Daily Fills'!O309:O20295))</f>
        <v/>
      </c>
      <c r="O330" s="15" t="str">
        <f aca="false">IF(N330="","",SUMIF('Daily Fills'!L309:L20295,'Growth Plan &amp; Statistics'!M330,'Daily Fills'!P309:P20295))</f>
        <v/>
      </c>
      <c r="P330" s="15" t="str">
        <f aca="false">IF(O330="","",SUMIF('Daily Fills'!L309:L20307,'Growth Plan &amp; Statistics'!M330,'Daily Fills'!E309:E20307)/1000000)</f>
        <v/>
      </c>
      <c r="Q330" s="16"/>
      <c r="R330" s="16" t="str">
        <f aca="false">IF(N330="","",F330)</f>
        <v/>
      </c>
      <c r="S330" s="10"/>
    </row>
    <row collapsed="false" customFormat="false" customHeight="false" hidden="false" ht="13.3" outlineLevel="0" r="331">
      <c r="A331" s="16" t="n">
        <v>312</v>
      </c>
      <c r="B331" s="16" t="n">
        <f aca="false">ROUNDUP(A331/5,0)</f>
        <v>63</v>
      </c>
      <c r="C331" s="16" t="n">
        <f aca="false">ROUNDUP(A331/20.83333333,0)</f>
        <v>15</v>
      </c>
      <c r="D331" s="65" t="inlineStr">
        <f aca="false">IF(M331="",IF(C331=C330,D330,EDATE(D330,1)),M331)</f>
        <is>
          <t/>
        </is>
      </c>
      <c r="E331" s="16" t="n">
        <f aca="false">I330</f>
        <v>2437775.81</v>
      </c>
      <c r="F331" s="15" t="n">
        <f aca="false">ROUND(MIN($B$14,IF(SizeCalc="margin",E331*$E$13*$E$12/100000,E331*$I$13/$I$12/10)),2)</f>
        <v>100</v>
      </c>
      <c r="G331" s="15" t="n">
        <f aca="false">$B$12*$B$13</f>
        <v>10</v>
      </c>
      <c r="H331" s="15" t="n">
        <f aca="false">IF(Q331="",G331*F331*10,Q331)</f>
        <v>10000</v>
      </c>
      <c r="I331" s="18" t="n">
        <f aca="false">E331+H331</f>
        <v>2447775.81</v>
      </c>
      <c r="J331" s="18" t="n">
        <f aca="false">J330+(I331-I330)</f>
        <v>2397775.81</v>
      </c>
      <c r="K331" s="67" t="n">
        <f aca="false">H331/E331</f>
        <v>0.00410209993838605</v>
      </c>
      <c r="L331" s="67"/>
      <c r="M331" s="64"/>
      <c r="N331" s="16" t="str">
        <f aca="false">IF(M331="","",SUMIF('Daily Fills'!L310:L20296,'Growth Plan &amp; Statistics'!M331,'Daily Fills'!O310:O20296))</f>
        <v/>
      </c>
      <c r="O331" s="15" t="str">
        <f aca="false">IF(N331="","",SUMIF('Daily Fills'!L310:L20296,'Growth Plan &amp; Statistics'!M331,'Daily Fills'!P310:P20296))</f>
        <v/>
      </c>
      <c r="P331" s="15" t="str">
        <f aca="false">IF(O331="","",SUMIF('Daily Fills'!L310:L20308,'Growth Plan &amp; Statistics'!M331,'Daily Fills'!E310:E20308)/1000000)</f>
        <v/>
      </c>
      <c r="Q331" s="16"/>
      <c r="R331" s="16" t="str">
        <f aca="false">IF(N331="","",F331)</f>
        <v/>
      </c>
      <c r="S331" s="10"/>
    </row>
    <row collapsed="false" customFormat="false" customHeight="false" hidden="false" ht="13.3" outlineLevel="0" r="332">
      <c r="A332" s="16" t="n">
        <v>313</v>
      </c>
      <c r="B332" s="16" t="n">
        <f aca="false">ROUNDUP(A332/5,0)</f>
        <v>63</v>
      </c>
      <c r="C332" s="16" t="n">
        <f aca="false">ROUNDUP(A332/20.83333333,0)</f>
        <v>16</v>
      </c>
      <c r="D332" s="65" t="n">
        <f aca="false">IF(M332="",IF(C332=C331,D331,EDATE(D331,1)),M332)</f>
        <v>42267</v>
      </c>
      <c r="E332" s="16" t="n">
        <f aca="false">I331</f>
        <v>2447775.81</v>
      </c>
      <c r="F332" s="15" t="n">
        <f aca="false">ROUND(MIN($B$14,IF(SizeCalc="margin",E332*$E$13*$E$12/100000,E332*$I$13/$I$12/10)),2)</f>
        <v>100</v>
      </c>
      <c r="G332" s="15" t="n">
        <f aca="false">$B$12*$B$13</f>
        <v>10</v>
      </c>
      <c r="H332" s="15" t="n">
        <f aca="false">IF(Q332="",G332*F332*10,Q332)</f>
        <v>10000</v>
      </c>
      <c r="I332" s="18" t="n">
        <f aca="false">E332+H332</f>
        <v>2457775.81</v>
      </c>
      <c r="J332" s="18" t="n">
        <f aca="false">J331+(I332-I331)</f>
        <v>2407775.81</v>
      </c>
      <c r="K332" s="67" t="n">
        <f aca="false">H332/E332</f>
        <v>0.00408534145943701</v>
      </c>
      <c r="L332" s="67"/>
      <c r="M332" s="64"/>
      <c r="N332" s="16" t="str">
        <f aca="false">IF(M332="","",SUMIF('Daily Fills'!L311:L20297,'Growth Plan &amp; Statistics'!M332,'Daily Fills'!O311:O20297))</f>
        <v/>
      </c>
      <c r="O332" s="15" t="str">
        <f aca="false">IF(N332="","",SUMIF('Daily Fills'!L311:L20297,'Growth Plan &amp; Statistics'!M332,'Daily Fills'!P311:P20297))</f>
        <v/>
      </c>
      <c r="P332" s="15" t="str">
        <f aca="false">IF(O332="","",SUMIF('Daily Fills'!L311:L20309,'Growth Plan &amp; Statistics'!M332,'Daily Fills'!E311:E20309)/1000000)</f>
        <v/>
      </c>
      <c r="Q332" s="16"/>
      <c r="R332" s="16" t="str">
        <f aca="false">IF(N332="","",F332)</f>
        <v/>
      </c>
      <c r="S332" s="10"/>
    </row>
    <row collapsed="false" customFormat="false" customHeight="false" hidden="false" ht="13.3" outlineLevel="0" r="333">
      <c r="A333" s="16" t="n">
        <v>314</v>
      </c>
      <c r="B333" s="16" t="n">
        <f aca="false">ROUNDUP(A333/5,0)</f>
        <v>63</v>
      </c>
      <c r="C333" s="16" t="n">
        <f aca="false">ROUNDUP(A333/20.83333333,0)</f>
        <v>16</v>
      </c>
      <c r="D333" s="65" t="inlineStr">
        <f aca="false">IF(M333="",IF(C333=C332,D332,EDATE(D332,1)),M333)</f>
        <is>
          <t/>
        </is>
      </c>
      <c r="E333" s="16" t="n">
        <f aca="false">I332</f>
        <v>2457775.81</v>
      </c>
      <c r="F333" s="15" t="n">
        <f aca="false">ROUND(MIN($B$14,IF(SizeCalc="margin",E333*$E$13*$E$12/100000,E333*$I$13/$I$12/10)),2)</f>
        <v>100</v>
      </c>
      <c r="G333" s="15" t="n">
        <f aca="false">$B$12*$B$13</f>
        <v>10</v>
      </c>
      <c r="H333" s="15" t="n">
        <f aca="false">IF(Q333="",G333*F333*10,Q333)</f>
        <v>10000</v>
      </c>
      <c r="I333" s="18" t="n">
        <f aca="false">E333+H333</f>
        <v>2467775.81</v>
      </c>
      <c r="J333" s="18" t="n">
        <f aca="false">J332+(I333-I332)</f>
        <v>2417775.81</v>
      </c>
      <c r="K333" s="67" t="n">
        <f aca="false">H333/E333</f>
        <v>0.00406871935158317</v>
      </c>
      <c r="L333" s="67"/>
      <c r="M333" s="64"/>
      <c r="N333" s="16" t="str">
        <f aca="false">IF(M333="","",SUMIF('Daily Fills'!L312:L20298,'Growth Plan &amp; Statistics'!M333,'Daily Fills'!O312:O20298))</f>
        <v/>
      </c>
      <c r="O333" s="15" t="str">
        <f aca="false">IF(N333="","",SUMIF('Daily Fills'!L312:L20298,'Growth Plan &amp; Statistics'!M333,'Daily Fills'!P312:P20298))</f>
        <v/>
      </c>
      <c r="P333" s="15" t="str">
        <f aca="false">IF(O333="","",SUMIF('Daily Fills'!L312:L20310,'Growth Plan &amp; Statistics'!M333,'Daily Fills'!E312:E20310)/1000000)</f>
        <v/>
      </c>
      <c r="Q333" s="16"/>
      <c r="R333" s="16" t="str">
        <f aca="false">IF(N333="","",F333)</f>
        <v/>
      </c>
      <c r="S333" s="10"/>
    </row>
    <row collapsed="false" customFormat="false" customHeight="false" hidden="false" ht="13.3" outlineLevel="0" r="334">
      <c r="A334" s="16" t="n">
        <v>315</v>
      </c>
      <c r="B334" s="16" t="n">
        <f aca="false">ROUNDUP(A334/5,0)</f>
        <v>63</v>
      </c>
      <c r="C334" s="16" t="n">
        <f aca="false">ROUNDUP(A334/20.83333333,0)</f>
        <v>16</v>
      </c>
      <c r="D334" s="65" t="inlineStr">
        <f aca="false">IF(M334="",IF(C334=C333,D333,EDATE(D333,1)),M334)</f>
        <is>
          <t/>
        </is>
      </c>
      <c r="E334" s="16" t="n">
        <f aca="false">I333</f>
        <v>2467775.81</v>
      </c>
      <c r="F334" s="15" t="n">
        <f aca="false">ROUND(MIN($B$14,IF(SizeCalc="margin",E334*$E$13*$E$12/100000,E334*$I$13/$I$12/10)),2)</f>
        <v>100</v>
      </c>
      <c r="G334" s="15" t="n">
        <f aca="false">$B$12*$B$13</f>
        <v>10</v>
      </c>
      <c r="H334" s="15" t="n">
        <f aca="false">IF(Q334="",G334*F334*10,Q334)</f>
        <v>10000</v>
      </c>
      <c r="I334" s="18" t="n">
        <f aca="false">E334+H334</f>
        <v>2477775.81</v>
      </c>
      <c r="J334" s="18" t="n">
        <f aca="false">J333+(I334-I333)</f>
        <v>2427775.81</v>
      </c>
      <c r="K334" s="67" t="n">
        <f aca="false">H334/E334</f>
        <v>0.00405223195700261</v>
      </c>
      <c r="L334" s="67"/>
      <c r="M334" s="64"/>
      <c r="N334" s="16" t="str">
        <f aca="false">IF(M334="","",SUMIF('Daily Fills'!L313:L20299,'Growth Plan &amp; Statistics'!M334,'Daily Fills'!O313:O20299))</f>
        <v/>
      </c>
      <c r="O334" s="15" t="str">
        <f aca="false">IF(N334="","",SUMIF('Daily Fills'!L313:L20299,'Growth Plan &amp; Statistics'!M334,'Daily Fills'!P313:P20299))</f>
        <v/>
      </c>
      <c r="P334" s="15" t="str">
        <f aca="false">IF(O334="","",SUMIF('Daily Fills'!L313:L20311,'Growth Plan &amp; Statistics'!M334,'Daily Fills'!E313:E20311)/1000000)</f>
        <v/>
      </c>
      <c r="Q334" s="16"/>
      <c r="R334" s="16" t="str">
        <f aca="false">IF(N334="","",F334)</f>
        <v/>
      </c>
      <c r="S334" s="10"/>
    </row>
    <row collapsed="false" customFormat="false" customHeight="false" hidden="false" ht="13.3" outlineLevel="0" r="335">
      <c r="A335" s="16" t="n">
        <v>316</v>
      </c>
      <c r="B335" s="16" t="n">
        <f aca="false">ROUNDUP(A335/5,0)</f>
        <v>64</v>
      </c>
      <c r="C335" s="16" t="n">
        <f aca="false">ROUNDUP(A335/20.83333333,0)</f>
        <v>16</v>
      </c>
      <c r="D335" s="65" t="inlineStr">
        <f aca="false">IF(M335="",IF(C335=C334,D334,EDATE(D334,1)),M335)</f>
        <is>
          <t/>
        </is>
      </c>
      <c r="E335" s="16" t="n">
        <f aca="false">I334</f>
        <v>2477775.81</v>
      </c>
      <c r="F335" s="15" t="n">
        <f aca="false">ROUND(MIN($B$14,IF(SizeCalc="margin",E335*$E$13*$E$12/100000,E335*$I$13/$I$12/10)),2)</f>
        <v>100</v>
      </c>
      <c r="G335" s="15" t="n">
        <f aca="false">$B$12*$B$13</f>
        <v>10</v>
      </c>
      <c r="H335" s="15" t="n">
        <f aca="false">IF(Q335="",G335*F335*10,Q335)</f>
        <v>10000</v>
      </c>
      <c r="I335" s="18" t="n">
        <f aca="false">E335+H335</f>
        <v>2487775.81</v>
      </c>
      <c r="J335" s="18" t="n">
        <f aca="false">J334+(I335-I334)</f>
        <v>2437775.81</v>
      </c>
      <c r="K335" s="67" t="n">
        <f aca="false">H335/E335</f>
        <v>0.00403587764463646</v>
      </c>
      <c r="L335" s="67"/>
      <c r="M335" s="64"/>
      <c r="N335" s="16" t="str">
        <f aca="false">IF(M335="","",SUMIF('Daily Fills'!L314:L20300,'Growth Plan &amp; Statistics'!M335,'Daily Fills'!O314:O20300))</f>
        <v/>
      </c>
      <c r="O335" s="15" t="str">
        <f aca="false">IF(N335="","",SUMIF('Daily Fills'!L314:L20300,'Growth Plan &amp; Statistics'!M335,'Daily Fills'!P314:P20300))</f>
        <v/>
      </c>
      <c r="P335" s="15" t="str">
        <f aca="false">IF(O335="","",SUMIF('Daily Fills'!L314:L20312,'Growth Plan &amp; Statistics'!M335,'Daily Fills'!E314:E20312)/1000000)</f>
        <v/>
      </c>
      <c r="Q335" s="16"/>
      <c r="R335" s="16" t="str">
        <f aca="false">IF(N335="","",F335)</f>
        <v/>
      </c>
      <c r="S335" s="10"/>
    </row>
    <row collapsed="false" customFormat="false" customHeight="false" hidden="false" ht="13.3" outlineLevel="0" r="336">
      <c r="A336" s="16" t="n">
        <v>317</v>
      </c>
      <c r="B336" s="16" t="n">
        <f aca="false">ROUNDUP(A336/5,0)</f>
        <v>64</v>
      </c>
      <c r="C336" s="16" t="n">
        <f aca="false">ROUNDUP(A336/20.83333333,0)</f>
        <v>16</v>
      </c>
      <c r="D336" s="65" t="inlineStr">
        <f aca="false">IF(M336="",IF(C336=C335,D335,EDATE(D335,1)),M336)</f>
        <is>
          <t/>
        </is>
      </c>
      <c r="E336" s="16" t="n">
        <f aca="false">I335</f>
        <v>2487775.81</v>
      </c>
      <c r="F336" s="15" t="n">
        <f aca="false">ROUND(MIN($B$14,IF(SizeCalc="margin",E336*$E$13*$E$12/100000,E336*$I$13/$I$12/10)),2)</f>
        <v>100</v>
      </c>
      <c r="G336" s="15" t="n">
        <f aca="false">$B$12*$B$13</f>
        <v>10</v>
      </c>
      <c r="H336" s="15" t="n">
        <f aca="false">IF(Q336="",G336*F336*10,Q336)</f>
        <v>10000</v>
      </c>
      <c r="I336" s="18" t="n">
        <f aca="false">E336+H336</f>
        <v>2497775.81</v>
      </c>
      <c r="J336" s="18" t="n">
        <f aca="false">J335+(I336-I335)</f>
        <v>2447775.81</v>
      </c>
      <c r="K336" s="67" t="n">
        <f aca="false">H336/E336</f>
        <v>0.00401965480965104</v>
      </c>
      <c r="L336" s="67"/>
      <c r="M336" s="64"/>
      <c r="N336" s="16" t="str">
        <f aca="false">IF(M336="","",SUMIF('Daily Fills'!L315:L20301,'Growth Plan &amp; Statistics'!M336,'Daily Fills'!O315:O20301))</f>
        <v/>
      </c>
      <c r="O336" s="15" t="str">
        <f aca="false">IF(N336="","",SUMIF('Daily Fills'!L315:L20301,'Growth Plan &amp; Statistics'!M336,'Daily Fills'!P315:P20301))</f>
        <v/>
      </c>
      <c r="P336" s="15" t="str">
        <f aca="false">IF(O336="","",SUMIF('Daily Fills'!L315:L20313,'Growth Plan &amp; Statistics'!M336,'Daily Fills'!E315:E20313)/1000000)</f>
        <v/>
      </c>
      <c r="Q336" s="16"/>
      <c r="R336" s="16" t="str">
        <f aca="false">IF(N336="","",F336)</f>
        <v/>
      </c>
      <c r="S336" s="10"/>
    </row>
    <row collapsed="false" customFormat="false" customHeight="false" hidden="false" ht="13.3" outlineLevel="0" r="337">
      <c r="A337" s="16" t="n">
        <v>318</v>
      </c>
      <c r="B337" s="16" t="n">
        <f aca="false">ROUNDUP(A337/5,0)</f>
        <v>64</v>
      </c>
      <c r="C337" s="16" t="n">
        <f aca="false">ROUNDUP(A337/20.83333333,0)</f>
        <v>16</v>
      </c>
      <c r="D337" s="65" t="inlineStr">
        <f aca="false">IF(M337="",IF(C337=C336,D336,EDATE(D336,1)),M337)</f>
        <is>
          <t/>
        </is>
      </c>
      <c r="E337" s="16" t="n">
        <f aca="false">I336</f>
        <v>2497775.81</v>
      </c>
      <c r="F337" s="15" t="n">
        <f aca="false">ROUND(MIN($B$14,IF(SizeCalc="margin",E337*$E$13*$E$12/100000,E337*$I$13/$I$12/10)),2)</f>
        <v>100</v>
      </c>
      <c r="G337" s="15" t="n">
        <f aca="false">$B$12*$B$13</f>
        <v>10</v>
      </c>
      <c r="H337" s="15" t="n">
        <f aca="false">IF(Q337="",G337*F337*10,Q337)</f>
        <v>10000</v>
      </c>
      <c r="I337" s="18" t="n">
        <f aca="false">E337+H337</f>
        <v>2507775.81</v>
      </c>
      <c r="J337" s="18" t="n">
        <f aca="false">J336+(I337-I336)</f>
        <v>2457775.81</v>
      </c>
      <c r="K337" s="67" t="n">
        <f aca="false">H337/E337</f>
        <v>0.00400356187291285</v>
      </c>
      <c r="L337" s="67"/>
      <c r="M337" s="64"/>
      <c r="N337" s="16" t="str">
        <f aca="false">IF(M337="","",SUMIF('Daily Fills'!L316:L20302,'Growth Plan &amp; Statistics'!M337,'Daily Fills'!O316:O20302))</f>
        <v/>
      </c>
      <c r="O337" s="15" t="str">
        <f aca="false">IF(N337="","",SUMIF('Daily Fills'!L316:L20302,'Growth Plan &amp; Statistics'!M337,'Daily Fills'!P316:P20302))</f>
        <v/>
      </c>
      <c r="P337" s="15" t="str">
        <f aca="false">IF(O337="","",SUMIF('Daily Fills'!L316:L20314,'Growth Plan &amp; Statistics'!M337,'Daily Fills'!E316:E20314)/1000000)</f>
        <v/>
      </c>
      <c r="Q337" s="16"/>
      <c r="R337" s="16" t="str">
        <f aca="false">IF(N337="","",F337)</f>
        <v/>
      </c>
      <c r="S337" s="10"/>
    </row>
    <row collapsed="false" customFormat="false" customHeight="false" hidden="false" ht="13.3" outlineLevel="0" r="338">
      <c r="A338" s="16" t="n">
        <v>319</v>
      </c>
      <c r="B338" s="16" t="n">
        <f aca="false">ROUNDUP(A338/5,0)</f>
        <v>64</v>
      </c>
      <c r="C338" s="16" t="n">
        <f aca="false">ROUNDUP(A338/20.83333333,0)</f>
        <v>16</v>
      </c>
      <c r="D338" s="65" t="inlineStr">
        <f aca="false">IF(M338="",IF(C338=C337,D337,EDATE(D337,1)),M338)</f>
        <is>
          <t/>
        </is>
      </c>
      <c r="E338" s="16" t="n">
        <f aca="false">I337</f>
        <v>2507775.81</v>
      </c>
      <c r="F338" s="15" t="n">
        <f aca="false">ROUND(MIN($B$14,IF(SizeCalc="margin",E338*$E$13*$E$12/100000,E338*$I$13/$I$12/10)),2)</f>
        <v>100</v>
      </c>
      <c r="G338" s="15" t="n">
        <f aca="false">$B$12*$B$13</f>
        <v>10</v>
      </c>
      <c r="H338" s="15" t="n">
        <f aca="false">IF(Q338="",G338*F338*10,Q338)</f>
        <v>10000</v>
      </c>
      <c r="I338" s="18" t="n">
        <f aca="false">E338+H338</f>
        <v>2517775.81</v>
      </c>
      <c r="J338" s="18" t="n">
        <f aca="false">J337+(I338-I337)</f>
        <v>2467775.81</v>
      </c>
      <c r="K338" s="67" t="n">
        <f aca="false">H338/E338</f>
        <v>0.0039875972804762</v>
      </c>
      <c r="L338" s="67"/>
      <c r="M338" s="64"/>
      <c r="N338" s="16" t="str">
        <f aca="false">IF(M338="","",SUMIF('Daily Fills'!L317:L20303,'Growth Plan &amp; Statistics'!M338,'Daily Fills'!O317:O20303))</f>
        <v/>
      </c>
      <c r="O338" s="15" t="str">
        <f aca="false">IF(N338="","",SUMIF('Daily Fills'!L317:L20303,'Growth Plan &amp; Statistics'!M338,'Daily Fills'!P317:P20303))</f>
        <v/>
      </c>
      <c r="P338" s="15" t="str">
        <f aca="false">IF(O338="","",SUMIF('Daily Fills'!L317:L20315,'Growth Plan &amp; Statistics'!M338,'Daily Fills'!E317:E20315)/1000000)</f>
        <v/>
      </c>
      <c r="Q338" s="16"/>
      <c r="R338" s="16" t="str">
        <f aca="false">IF(N338="","",F338)</f>
        <v/>
      </c>
      <c r="S338" s="10"/>
    </row>
    <row collapsed="false" customFormat="false" customHeight="false" hidden="false" ht="13.3" outlineLevel="0" r="339">
      <c r="A339" s="16" t="n">
        <v>320</v>
      </c>
      <c r="B339" s="16" t="n">
        <f aca="false">ROUNDUP(A339/5,0)</f>
        <v>64</v>
      </c>
      <c r="C339" s="16" t="n">
        <f aca="false">ROUNDUP(A339/20.83333333,0)</f>
        <v>16</v>
      </c>
      <c r="D339" s="65" t="inlineStr">
        <f aca="false">IF(M339="",IF(C339=C338,D338,EDATE(D338,1)),M339)</f>
        <is>
          <t/>
        </is>
      </c>
      <c r="E339" s="16" t="n">
        <f aca="false">I338</f>
        <v>2517775.81</v>
      </c>
      <c r="F339" s="15" t="n">
        <f aca="false">ROUND(MIN($B$14,IF(SizeCalc="margin",E339*$E$13*$E$12/100000,E339*$I$13/$I$12/10)),2)</f>
        <v>100</v>
      </c>
      <c r="G339" s="15" t="n">
        <f aca="false">$B$12*$B$13</f>
        <v>10</v>
      </c>
      <c r="H339" s="15" t="n">
        <f aca="false">IF(Q339="",G339*F339*10,Q339)</f>
        <v>10000</v>
      </c>
      <c r="I339" s="18" t="n">
        <f aca="false">E339+H339</f>
        <v>2527775.81</v>
      </c>
      <c r="J339" s="18" t="n">
        <f aca="false">J338+(I339-I338)</f>
        <v>2477775.81</v>
      </c>
      <c r="K339" s="67" t="n">
        <f aca="false">H339/E339</f>
        <v>0.003971759503083</v>
      </c>
      <c r="L339" s="67"/>
      <c r="M339" s="64"/>
      <c r="N339" s="16" t="str">
        <f aca="false">IF(M339="","",SUMIF('Daily Fills'!L318:L20304,'Growth Plan &amp; Statistics'!M339,'Daily Fills'!O318:O20304))</f>
        <v/>
      </c>
      <c r="O339" s="15" t="str">
        <f aca="false">IF(N339="","",SUMIF('Daily Fills'!L318:L20304,'Growth Plan &amp; Statistics'!M339,'Daily Fills'!P318:P20304))</f>
        <v/>
      </c>
      <c r="P339" s="15" t="str">
        <f aca="false">IF(O339="","",SUMIF('Daily Fills'!L318:L20316,'Growth Plan &amp; Statistics'!M339,'Daily Fills'!E318:E20316)/1000000)</f>
        <v/>
      </c>
      <c r="Q339" s="16"/>
      <c r="R339" s="16" t="str">
        <f aca="false">IF(N339="","",F339)</f>
        <v/>
      </c>
      <c r="S339" s="10"/>
    </row>
    <row collapsed="false" customFormat="false" customHeight="false" hidden="false" ht="13.3" outlineLevel="0" r="340">
      <c r="A340" s="16" t="n">
        <v>321</v>
      </c>
      <c r="B340" s="16" t="n">
        <f aca="false">ROUNDUP(A340/5,0)</f>
        <v>65</v>
      </c>
      <c r="C340" s="16" t="n">
        <f aca="false">ROUNDUP(A340/20.83333333,0)</f>
        <v>16</v>
      </c>
      <c r="D340" s="65" t="inlineStr">
        <f aca="false">IF(M340="",IF(C340=C339,D339,EDATE(D339,1)),M340)</f>
        <is>
          <t/>
        </is>
      </c>
      <c r="E340" s="16" t="n">
        <f aca="false">I339</f>
        <v>2527775.81</v>
      </c>
      <c r="F340" s="15" t="n">
        <f aca="false">ROUND(MIN($B$14,IF(SizeCalc="margin",E340*$E$13*$E$12/100000,E340*$I$13/$I$12/10)),2)</f>
        <v>100</v>
      </c>
      <c r="G340" s="15" t="n">
        <f aca="false">$B$12*$B$13</f>
        <v>10</v>
      </c>
      <c r="H340" s="15" t="n">
        <f aca="false">IF(Q340="",G340*F340*10,Q340)</f>
        <v>10000</v>
      </c>
      <c r="I340" s="18" t="n">
        <f aca="false">E340+H340</f>
        <v>2537775.81</v>
      </c>
      <c r="J340" s="18" t="n">
        <f aca="false">J339+(I340-I339)</f>
        <v>2487775.81</v>
      </c>
      <c r="K340" s="67" t="n">
        <f aca="false">H340/E340</f>
        <v>0.00395604703567442</v>
      </c>
      <c r="L340" s="67"/>
      <c r="M340" s="64"/>
      <c r="N340" s="16" t="str">
        <f aca="false">IF(M340="","",SUMIF('Daily Fills'!L319:L20305,'Growth Plan &amp; Statistics'!M340,'Daily Fills'!O319:O20305))</f>
        <v/>
      </c>
      <c r="O340" s="15" t="str">
        <f aca="false">IF(N340="","",SUMIF('Daily Fills'!L319:L20305,'Growth Plan &amp; Statistics'!M340,'Daily Fills'!P319:P20305))</f>
        <v/>
      </c>
      <c r="P340" s="15" t="str">
        <f aca="false">IF(O340="","",SUMIF('Daily Fills'!L319:L20317,'Growth Plan &amp; Statistics'!M340,'Daily Fills'!E319:E20317)/1000000)</f>
        <v/>
      </c>
      <c r="Q340" s="16"/>
      <c r="R340" s="16" t="str">
        <f aca="false">IF(N340="","",F340)</f>
        <v/>
      </c>
      <c r="S340" s="10"/>
    </row>
    <row collapsed="false" customFormat="false" customHeight="false" hidden="false" ht="13.3" outlineLevel="0" r="341">
      <c r="A341" s="16" t="n">
        <v>322</v>
      </c>
      <c r="B341" s="16" t="n">
        <f aca="false">ROUNDUP(A341/5,0)</f>
        <v>65</v>
      </c>
      <c r="C341" s="16" t="n">
        <f aca="false">ROUNDUP(A341/20.83333333,0)</f>
        <v>16</v>
      </c>
      <c r="D341" s="65" t="inlineStr">
        <f aca="false">IF(M341="",IF(C341=C340,D340,EDATE(D340,1)),M341)</f>
        <is>
          <t/>
        </is>
      </c>
      <c r="E341" s="16" t="n">
        <f aca="false">I340</f>
        <v>2537775.81</v>
      </c>
      <c r="F341" s="15" t="n">
        <f aca="false">ROUND(MIN($B$14,IF(SizeCalc="margin",E341*$E$13*$E$12/100000,E341*$I$13/$I$12/10)),2)</f>
        <v>100</v>
      </c>
      <c r="G341" s="15" t="n">
        <f aca="false">$B$12*$B$13</f>
        <v>10</v>
      </c>
      <c r="H341" s="15" t="n">
        <f aca="false">IF(Q341="",G341*F341*10,Q341)</f>
        <v>10000</v>
      </c>
      <c r="I341" s="18" t="n">
        <f aca="false">E341+H341</f>
        <v>2547775.81</v>
      </c>
      <c r="J341" s="18" t="n">
        <f aca="false">J340+(I341-I340)</f>
        <v>2497775.81</v>
      </c>
      <c r="K341" s="67" t="n">
        <f aca="false">H341/E341</f>
        <v>0.00394045839691411</v>
      </c>
      <c r="L341" s="67"/>
      <c r="M341" s="64"/>
      <c r="N341" s="16" t="str">
        <f aca="false">IF(M341="","",SUMIF('Daily Fills'!L320:L20306,'Growth Plan &amp; Statistics'!M341,'Daily Fills'!O320:O20306))</f>
        <v/>
      </c>
      <c r="O341" s="15" t="str">
        <f aca="false">IF(N341="","",SUMIF('Daily Fills'!L320:L20306,'Growth Plan &amp; Statistics'!M341,'Daily Fills'!P320:P20306))</f>
        <v/>
      </c>
      <c r="P341" s="15" t="str">
        <f aca="false">IF(O341="","",SUMIF('Daily Fills'!L320:L20318,'Growth Plan &amp; Statistics'!M341,'Daily Fills'!E320:E20318)/1000000)</f>
        <v/>
      </c>
      <c r="Q341" s="16"/>
      <c r="R341" s="16" t="str">
        <f aca="false">IF(N341="","",F341)</f>
        <v/>
      </c>
      <c r="S341" s="10"/>
    </row>
    <row collapsed="false" customFormat="false" customHeight="false" hidden="false" ht="13.3" outlineLevel="0" r="342">
      <c r="A342" s="16" t="n">
        <v>323</v>
      </c>
      <c r="B342" s="16" t="n">
        <f aca="false">ROUNDUP(A342/5,0)</f>
        <v>65</v>
      </c>
      <c r="C342" s="16" t="n">
        <f aca="false">ROUNDUP(A342/20.83333333,0)</f>
        <v>16</v>
      </c>
      <c r="D342" s="65" t="inlineStr">
        <f aca="false">IF(M342="",IF(C342=C341,D341,EDATE(D341,1)),M342)</f>
        <is>
          <t/>
        </is>
      </c>
      <c r="E342" s="16" t="n">
        <f aca="false">I341</f>
        <v>2547775.81</v>
      </c>
      <c r="F342" s="15" t="n">
        <f aca="false">ROUND(MIN($B$14,IF(SizeCalc="margin",E342*$E$13*$E$12/100000,E342*$I$13/$I$12/10)),2)</f>
        <v>100</v>
      </c>
      <c r="G342" s="15" t="n">
        <f aca="false">$B$12*$B$13</f>
        <v>10</v>
      </c>
      <c r="H342" s="15" t="n">
        <f aca="false">IF(Q342="",G342*F342*10,Q342)</f>
        <v>10000</v>
      </c>
      <c r="I342" s="18" t="n">
        <f aca="false">E342+H342</f>
        <v>2557775.81</v>
      </c>
      <c r="J342" s="18" t="n">
        <f aca="false">J341+(I342-I341)</f>
        <v>2507775.81</v>
      </c>
      <c r="K342" s="67" t="n">
        <f aca="false">H342/E342</f>
        <v>0.00392499212872266</v>
      </c>
      <c r="L342" s="67"/>
      <c r="M342" s="64"/>
      <c r="N342" s="16" t="str">
        <f aca="false">IF(M342="","",SUMIF('Daily Fills'!L321:L20307,'Growth Plan &amp; Statistics'!M342,'Daily Fills'!O321:O20307))</f>
        <v/>
      </c>
      <c r="O342" s="15" t="str">
        <f aca="false">IF(N342="","",SUMIF('Daily Fills'!L321:L20307,'Growth Plan &amp; Statistics'!M342,'Daily Fills'!P321:P20307))</f>
        <v/>
      </c>
      <c r="P342" s="15" t="str">
        <f aca="false">IF(O342="","",SUMIF('Daily Fills'!L321:L20319,'Growth Plan &amp; Statistics'!M342,'Daily Fills'!E321:E20319)/1000000)</f>
        <v/>
      </c>
      <c r="Q342" s="16"/>
      <c r="R342" s="16" t="str">
        <f aca="false">IF(N342="","",F342)</f>
        <v/>
      </c>
      <c r="S342" s="10"/>
    </row>
    <row collapsed="false" customFormat="false" customHeight="false" hidden="false" ht="13.3" outlineLevel="0" r="343">
      <c r="A343" s="16" t="n">
        <v>324</v>
      </c>
      <c r="B343" s="16" t="n">
        <f aca="false">ROUNDUP(A343/5,0)</f>
        <v>65</v>
      </c>
      <c r="C343" s="16" t="n">
        <f aca="false">ROUNDUP(A343/20.83333333,0)</f>
        <v>16</v>
      </c>
      <c r="D343" s="65" t="inlineStr">
        <f aca="false">IF(M343="",IF(C343=C342,D342,EDATE(D342,1)),M343)</f>
        <is>
          <t/>
        </is>
      </c>
      <c r="E343" s="16" t="n">
        <f aca="false">I342</f>
        <v>2557775.81</v>
      </c>
      <c r="F343" s="15" t="n">
        <f aca="false">ROUND(MIN($B$14,IF(SizeCalc="margin",E343*$E$13*$E$12/100000,E343*$I$13/$I$12/10)),2)</f>
        <v>100</v>
      </c>
      <c r="G343" s="15" t="n">
        <f aca="false">$B$12*$B$13</f>
        <v>10</v>
      </c>
      <c r="H343" s="15" t="n">
        <f aca="false">IF(Q343="",G343*F343*10,Q343)</f>
        <v>10000</v>
      </c>
      <c r="I343" s="18" t="n">
        <f aca="false">E343+H343</f>
        <v>2567775.81</v>
      </c>
      <c r="J343" s="18" t="n">
        <f aca="false">J342+(I343-I342)</f>
        <v>2517775.81</v>
      </c>
      <c r="K343" s="67" t="n">
        <f aca="false">H343/E343</f>
        <v>0.00390964679582297</v>
      </c>
      <c r="L343" s="67"/>
      <c r="M343" s="64"/>
      <c r="N343" s="16" t="str">
        <f aca="false">IF(M343="","",SUMIF('Daily Fills'!L322:L20308,'Growth Plan &amp; Statistics'!M343,'Daily Fills'!O322:O20308))</f>
        <v/>
      </c>
      <c r="O343" s="15" t="str">
        <f aca="false">IF(N343="","",SUMIF('Daily Fills'!L322:L20308,'Growth Plan &amp; Statistics'!M343,'Daily Fills'!P322:P20308))</f>
        <v/>
      </c>
      <c r="P343" s="15" t="str">
        <f aca="false">IF(O343="","",SUMIF('Daily Fills'!L322:L20320,'Growth Plan &amp; Statistics'!M343,'Daily Fills'!E322:E20320)/1000000)</f>
        <v/>
      </c>
      <c r="Q343" s="16"/>
      <c r="R343" s="16" t="str">
        <f aca="false">IF(N343="","",F343)</f>
        <v/>
      </c>
      <c r="S343" s="10"/>
    </row>
    <row collapsed="false" customFormat="false" customHeight="false" hidden="false" ht="13.3" outlineLevel="0" r="344">
      <c r="A344" s="16" t="n">
        <v>325</v>
      </c>
      <c r="B344" s="16" t="n">
        <f aca="false">ROUNDUP(A344/5,0)</f>
        <v>65</v>
      </c>
      <c r="C344" s="16" t="n">
        <f aca="false">ROUNDUP(A344/20.83333333,0)</f>
        <v>16</v>
      </c>
      <c r="D344" s="65" t="inlineStr">
        <f aca="false">IF(M344="",IF(C344=C343,D343,EDATE(D343,1)),M344)</f>
        <is>
          <t/>
        </is>
      </c>
      <c r="E344" s="16" t="n">
        <f aca="false">I343</f>
        <v>2567775.81</v>
      </c>
      <c r="F344" s="15" t="n">
        <f aca="false">ROUND(MIN($B$14,IF(SizeCalc="margin",E344*$E$13*$E$12/100000,E344*$I$13/$I$12/10)),2)</f>
        <v>100</v>
      </c>
      <c r="G344" s="15" t="n">
        <f aca="false">$B$12*$B$13</f>
        <v>10</v>
      </c>
      <c r="H344" s="15" t="n">
        <f aca="false">IF(Q344="",G344*F344*10,Q344)</f>
        <v>10000</v>
      </c>
      <c r="I344" s="18" t="n">
        <f aca="false">E344+H344</f>
        <v>2577775.81</v>
      </c>
      <c r="J344" s="18" t="n">
        <f aca="false">J343+(I344-I343)</f>
        <v>2527775.81</v>
      </c>
      <c r="K344" s="67" t="n">
        <f aca="false">H344/E344</f>
        <v>0.00389442098529622</v>
      </c>
      <c r="L344" s="67"/>
      <c r="M344" s="64"/>
      <c r="N344" s="16" t="str">
        <f aca="false">IF(M344="","",SUMIF('Daily Fills'!L323:L20309,'Growth Plan &amp; Statistics'!M344,'Daily Fills'!O323:O20309))</f>
        <v/>
      </c>
      <c r="O344" s="15" t="str">
        <f aca="false">IF(N344="","",SUMIF('Daily Fills'!L323:L20309,'Growth Plan &amp; Statistics'!M344,'Daily Fills'!P323:P20309))</f>
        <v/>
      </c>
      <c r="P344" s="15" t="str">
        <f aca="false">IF(O344="","",SUMIF('Daily Fills'!L323:L20321,'Growth Plan &amp; Statistics'!M344,'Daily Fills'!E323:E20321)/1000000)</f>
        <v/>
      </c>
      <c r="Q344" s="16"/>
      <c r="R344" s="16" t="str">
        <f aca="false">IF(N344="","",F344)</f>
        <v/>
      </c>
      <c r="S344" s="10"/>
    </row>
    <row collapsed="false" customFormat="false" customHeight="false" hidden="false" ht="13.3" outlineLevel="0" r="345">
      <c r="A345" s="16" t="n">
        <v>326</v>
      </c>
      <c r="B345" s="16" t="n">
        <f aca="false">ROUNDUP(A345/5,0)</f>
        <v>66</v>
      </c>
      <c r="C345" s="16" t="n">
        <f aca="false">ROUNDUP(A345/20.83333333,0)</f>
        <v>16</v>
      </c>
      <c r="D345" s="65" t="inlineStr">
        <f aca="false">IF(M345="",IF(C345=C344,D344,EDATE(D344,1)),M345)</f>
        <is>
          <t/>
        </is>
      </c>
      <c r="E345" s="16" t="n">
        <f aca="false">I344</f>
        <v>2577775.81</v>
      </c>
      <c r="F345" s="15" t="n">
        <f aca="false">ROUND(MIN($B$14,IF(SizeCalc="margin",E345*$E$13*$E$12/100000,E345*$I$13/$I$12/10)),2)</f>
        <v>100</v>
      </c>
      <c r="G345" s="15" t="n">
        <f aca="false">$B$12*$B$13</f>
        <v>10</v>
      </c>
      <c r="H345" s="15" t="n">
        <f aca="false">IF(Q345="",G345*F345*10,Q345)</f>
        <v>10000</v>
      </c>
      <c r="I345" s="18" t="n">
        <f aca="false">E345+H345</f>
        <v>2587775.81</v>
      </c>
      <c r="J345" s="18" t="n">
        <f aca="false">J344+(I345-I344)</f>
        <v>2537775.81</v>
      </c>
      <c r="K345" s="67" t="n">
        <f aca="false">H345/E345</f>
        <v>0.00387931330614822</v>
      </c>
      <c r="L345" s="67"/>
      <c r="M345" s="64"/>
      <c r="N345" s="16" t="str">
        <f aca="false">IF(M345="","",SUMIF('Daily Fills'!L324:L20310,'Growth Plan &amp; Statistics'!M345,'Daily Fills'!O324:O20310))</f>
        <v/>
      </c>
      <c r="O345" s="15" t="str">
        <f aca="false">IF(N345="","",SUMIF('Daily Fills'!L324:L20310,'Growth Plan &amp; Statistics'!M345,'Daily Fills'!P324:P20310))</f>
        <v/>
      </c>
      <c r="P345" s="15" t="str">
        <f aca="false">IF(O345="","",SUMIF('Daily Fills'!L324:L20322,'Growth Plan &amp; Statistics'!M345,'Daily Fills'!E324:E20322)/1000000)</f>
        <v/>
      </c>
      <c r="Q345" s="16"/>
      <c r="R345" s="16" t="str">
        <f aca="false">IF(N345="","",F345)</f>
        <v/>
      </c>
      <c r="S345" s="10"/>
    </row>
    <row collapsed="false" customFormat="false" customHeight="false" hidden="false" ht="13.3" outlineLevel="0" r="346">
      <c r="A346" s="16" t="n">
        <v>327</v>
      </c>
      <c r="B346" s="16" t="n">
        <f aca="false">ROUNDUP(A346/5,0)</f>
        <v>66</v>
      </c>
      <c r="C346" s="16" t="n">
        <f aca="false">ROUNDUP(A346/20.83333333,0)</f>
        <v>16</v>
      </c>
      <c r="D346" s="65" t="inlineStr">
        <f aca="false">IF(M346="",IF(C346=C345,D345,EDATE(D345,1)),M346)</f>
        <is>
          <t/>
        </is>
      </c>
      <c r="E346" s="16" t="n">
        <f aca="false">I345</f>
        <v>2587775.81</v>
      </c>
      <c r="F346" s="15" t="n">
        <f aca="false">ROUND(MIN($B$14,IF(SizeCalc="margin",E346*$E$13*$E$12/100000,E346*$I$13/$I$12/10)),2)</f>
        <v>100</v>
      </c>
      <c r="G346" s="15" t="n">
        <f aca="false">$B$12*$B$13</f>
        <v>10</v>
      </c>
      <c r="H346" s="15" t="n">
        <f aca="false">IF(Q346="",G346*F346*10,Q346)</f>
        <v>10000</v>
      </c>
      <c r="I346" s="18" t="n">
        <f aca="false">E346+H346</f>
        <v>2597775.81</v>
      </c>
      <c r="J346" s="18" t="n">
        <f aca="false">J345+(I346-I345)</f>
        <v>2547775.81</v>
      </c>
      <c r="K346" s="67" t="n">
        <f aca="false">H346/E346</f>
        <v>0.00386432238888577</v>
      </c>
      <c r="L346" s="67"/>
      <c r="M346" s="64"/>
      <c r="N346" s="16" t="str">
        <f aca="false">IF(M346="","",SUMIF('Daily Fills'!L325:L20311,'Growth Plan &amp; Statistics'!M346,'Daily Fills'!O325:O20311))</f>
        <v/>
      </c>
      <c r="O346" s="15" t="str">
        <f aca="false">IF(N346="","",SUMIF('Daily Fills'!L325:L20311,'Growth Plan &amp; Statistics'!M346,'Daily Fills'!P325:P20311))</f>
        <v/>
      </c>
      <c r="P346" s="15" t="str">
        <f aca="false">IF(O346="","",SUMIF('Daily Fills'!L325:L20323,'Growth Plan &amp; Statistics'!M346,'Daily Fills'!E325:E20323)/1000000)</f>
        <v/>
      </c>
      <c r="Q346" s="16"/>
      <c r="R346" s="16" t="str">
        <f aca="false">IF(N346="","",F346)</f>
        <v/>
      </c>
      <c r="S346" s="10"/>
    </row>
    <row collapsed="false" customFormat="false" customHeight="false" hidden="false" ht="13.3" outlineLevel="0" r="347">
      <c r="A347" s="16" t="n">
        <v>328</v>
      </c>
      <c r="B347" s="16" t="n">
        <f aca="false">ROUNDUP(A347/5,0)</f>
        <v>66</v>
      </c>
      <c r="C347" s="16" t="n">
        <f aca="false">ROUNDUP(A347/20.83333333,0)</f>
        <v>16</v>
      </c>
      <c r="D347" s="65" t="inlineStr">
        <f aca="false">IF(M347="",IF(C347=C346,D346,EDATE(D346,1)),M347)</f>
        <is>
          <t/>
        </is>
      </c>
      <c r="E347" s="16" t="n">
        <f aca="false">I346</f>
        <v>2597775.81</v>
      </c>
      <c r="F347" s="15" t="n">
        <f aca="false">ROUND(MIN($B$14,IF(SizeCalc="margin",E347*$E$13*$E$12/100000,E347*$I$13/$I$12/10)),2)</f>
        <v>100</v>
      </c>
      <c r="G347" s="15" t="n">
        <f aca="false">$B$12*$B$13</f>
        <v>10</v>
      </c>
      <c r="H347" s="15" t="n">
        <f aca="false">IF(Q347="",G347*F347*10,Q347)</f>
        <v>10000</v>
      </c>
      <c r="I347" s="18" t="n">
        <f aca="false">E347+H347</f>
        <v>2607775.81</v>
      </c>
      <c r="J347" s="18" t="n">
        <f aca="false">J346+(I347-I346)</f>
        <v>2557775.81</v>
      </c>
      <c r="K347" s="67" t="n">
        <f aca="false">H347/E347</f>
        <v>0.00384944688510284</v>
      </c>
      <c r="L347" s="67"/>
      <c r="M347" s="64"/>
      <c r="N347" s="16" t="str">
        <f aca="false">IF(M347="","",SUMIF('Daily Fills'!L326:L20312,'Growth Plan &amp; Statistics'!M347,'Daily Fills'!O326:O20312))</f>
        <v/>
      </c>
      <c r="O347" s="15" t="str">
        <f aca="false">IF(N347="","",SUMIF('Daily Fills'!L326:L20312,'Growth Plan &amp; Statistics'!M347,'Daily Fills'!P326:P20312))</f>
        <v/>
      </c>
      <c r="P347" s="15" t="str">
        <f aca="false">IF(O347="","",SUMIF('Daily Fills'!L326:L20324,'Growth Plan &amp; Statistics'!M347,'Daily Fills'!E326:E20324)/1000000)</f>
        <v/>
      </c>
      <c r="Q347" s="16"/>
      <c r="R347" s="16" t="str">
        <f aca="false">IF(N347="","",F347)</f>
        <v/>
      </c>
      <c r="S347" s="10"/>
    </row>
    <row collapsed="false" customFormat="false" customHeight="false" hidden="false" ht="13.3" outlineLevel="0" r="348">
      <c r="A348" s="16" t="n">
        <v>329</v>
      </c>
      <c r="B348" s="16" t="n">
        <f aca="false">ROUNDUP(A348/5,0)</f>
        <v>66</v>
      </c>
      <c r="C348" s="16" t="n">
        <f aca="false">ROUNDUP(A348/20.83333333,0)</f>
        <v>16</v>
      </c>
      <c r="D348" s="65" t="inlineStr">
        <f aca="false">IF(M348="",IF(C348=C347,D347,EDATE(D347,1)),M348)</f>
        <is>
          <t/>
        </is>
      </c>
      <c r="E348" s="16" t="n">
        <f aca="false">I347</f>
        <v>2607775.81</v>
      </c>
      <c r="F348" s="15" t="n">
        <f aca="false">ROUND(MIN($B$14,IF(SizeCalc="margin",E348*$E$13*$E$12/100000,E348*$I$13/$I$12/10)),2)</f>
        <v>100</v>
      </c>
      <c r="G348" s="15" t="n">
        <f aca="false">$B$12*$B$13</f>
        <v>10</v>
      </c>
      <c r="H348" s="15" t="n">
        <f aca="false">IF(Q348="",G348*F348*10,Q348)</f>
        <v>10000</v>
      </c>
      <c r="I348" s="18" t="n">
        <f aca="false">E348+H348</f>
        <v>2617775.81</v>
      </c>
      <c r="J348" s="18" t="n">
        <f aca="false">J347+(I348-I347)</f>
        <v>2567775.81</v>
      </c>
      <c r="K348" s="67" t="n">
        <f aca="false">H348/E348</f>
        <v>0.00383468546707625</v>
      </c>
      <c r="L348" s="67"/>
      <c r="M348" s="64"/>
      <c r="N348" s="16" t="str">
        <f aca="false">IF(M348="","",SUMIF('Daily Fills'!L327:L20313,'Growth Plan &amp; Statistics'!M348,'Daily Fills'!O327:O20313))</f>
        <v/>
      </c>
      <c r="O348" s="15" t="str">
        <f aca="false">IF(N348="","",SUMIF('Daily Fills'!L327:L20313,'Growth Plan &amp; Statistics'!M348,'Daily Fills'!P327:P20313))</f>
        <v/>
      </c>
      <c r="P348" s="15" t="str">
        <f aca="false">IF(O348="","",SUMIF('Daily Fills'!L327:L20325,'Growth Plan &amp; Statistics'!M348,'Daily Fills'!E327:E20325)/1000000)</f>
        <v/>
      </c>
      <c r="Q348" s="16"/>
      <c r="R348" s="16" t="str">
        <f aca="false">IF(N348="","",F348)</f>
        <v/>
      </c>
      <c r="S348" s="10"/>
    </row>
    <row collapsed="false" customFormat="false" customHeight="false" hidden="false" ht="13.3" outlineLevel="0" r="349">
      <c r="A349" s="16" t="n">
        <v>330</v>
      </c>
      <c r="B349" s="16" t="n">
        <f aca="false">ROUNDUP(A349/5,0)</f>
        <v>66</v>
      </c>
      <c r="C349" s="16" t="n">
        <f aca="false">ROUNDUP(A349/20.83333333,0)</f>
        <v>16</v>
      </c>
      <c r="D349" s="65" t="inlineStr">
        <f aca="false">IF(M349="",IF(C349=C348,D348,EDATE(D348,1)),M349)</f>
        <is>
          <t/>
        </is>
      </c>
      <c r="E349" s="16" t="n">
        <f aca="false">I348</f>
        <v>2617775.81</v>
      </c>
      <c r="F349" s="15" t="n">
        <f aca="false">ROUND(MIN($B$14,IF(SizeCalc="margin",E349*$E$13*$E$12/100000,E349*$I$13/$I$12/10)),2)</f>
        <v>100</v>
      </c>
      <c r="G349" s="15" t="n">
        <f aca="false">$B$12*$B$13</f>
        <v>10</v>
      </c>
      <c r="H349" s="15" t="n">
        <f aca="false">IF(Q349="",G349*F349*10,Q349)</f>
        <v>10000</v>
      </c>
      <c r="I349" s="18" t="n">
        <f aca="false">E349+H349</f>
        <v>2627775.81</v>
      </c>
      <c r="J349" s="18" t="n">
        <f aca="false">J348+(I349-I348)</f>
        <v>2577775.81</v>
      </c>
      <c r="K349" s="67" t="n">
        <f aca="false">H349/E349</f>
        <v>0.00382003682737064</v>
      </c>
      <c r="L349" s="67"/>
      <c r="M349" s="64"/>
      <c r="N349" s="16" t="str">
        <f aca="false">IF(M349="","",SUMIF('Daily Fills'!L328:L20314,'Growth Plan &amp; Statistics'!M349,'Daily Fills'!O328:O20314))</f>
        <v/>
      </c>
      <c r="O349" s="15" t="str">
        <f aca="false">IF(N349="","",SUMIF('Daily Fills'!L328:L20314,'Growth Plan &amp; Statistics'!M349,'Daily Fills'!P328:P20314))</f>
        <v/>
      </c>
      <c r="P349" s="15" t="str">
        <f aca="false">IF(O349="","",SUMIF('Daily Fills'!L328:L20326,'Growth Plan &amp; Statistics'!M349,'Daily Fills'!E328:E20326)/1000000)</f>
        <v/>
      </c>
      <c r="Q349" s="16"/>
      <c r="R349" s="16" t="str">
        <f aca="false">IF(N349="","",F349)</f>
        <v/>
      </c>
      <c r="S349" s="10"/>
    </row>
    <row collapsed="false" customFormat="false" customHeight="false" hidden="false" ht="13.3" outlineLevel="0" r="350">
      <c r="A350" s="16" t="n">
        <v>331</v>
      </c>
      <c r="B350" s="16" t="n">
        <f aca="false">ROUNDUP(A350/5,0)</f>
        <v>67</v>
      </c>
      <c r="C350" s="16" t="n">
        <f aca="false">ROUNDUP(A350/20.83333333,0)</f>
        <v>16</v>
      </c>
      <c r="D350" s="65" t="inlineStr">
        <f aca="false">IF(M350="",IF(C350=C349,D349,EDATE(D349,1)),M350)</f>
        <is>
          <t/>
        </is>
      </c>
      <c r="E350" s="16" t="n">
        <f aca="false">I349</f>
        <v>2627775.81</v>
      </c>
      <c r="F350" s="15" t="n">
        <f aca="false">ROUND(MIN($B$14,IF(SizeCalc="margin",E350*$E$13*$E$12/100000,E350*$I$13/$I$12/10)),2)</f>
        <v>100</v>
      </c>
      <c r="G350" s="15" t="n">
        <f aca="false">$B$12*$B$13</f>
        <v>10</v>
      </c>
      <c r="H350" s="15" t="n">
        <f aca="false">IF(Q350="",G350*F350*10,Q350)</f>
        <v>10000</v>
      </c>
      <c r="I350" s="18" t="n">
        <f aca="false">E350+H350</f>
        <v>2637775.81</v>
      </c>
      <c r="J350" s="18" t="n">
        <f aca="false">J349+(I350-I349)</f>
        <v>2587775.81</v>
      </c>
      <c r="K350" s="67" t="n">
        <f aca="false">H350/E350</f>
        <v>0.0038054996784524</v>
      </c>
      <c r="L350" s="67"/>
      <c r="M350" s="64"/>
      <c r="N350" s="16" t="str">
        <f aca="false">IF(M350="","",SUMIF('Daily Fills'!L329:L20315,'Growth Plan &amp; Statistics'!M350,'Daily Fills'!O329:O20315))</f>
        <v/>
      </c>
      <c r="O350" s="15" t="str">
        <f aca="false">IF(N350="","",SUMIF('Daily Fills'!L329:L20315,'Growth Plan &amp; Statistics'!M350,'Daily Fills'!P329:P20315))</f>
        <v/>
      </c>
      <c r="P350" s="15" t="str">
        <f aca="false">IF(O350="","",SUMIF('Daily Fills'!L329:L20327,'Growth Plan &amp; Statistics'!M350,'Daily Fills'!E329:E20327)/1000000)</f>
        <v/>
      </c>
      <c r="Q350" s="16"/>
      <c r="R350" s="16" t="str">
        <f aca="false">IF(N350="","",F350)</f>
        <v/>
      </c>
      <c r="S350" s="10"/>
    </row>
    <row collapsed="false" customFormat="false" customHeight="false" hidden="false" ht="13.3" outlineLevel="0" r="351">
      <c r="A351" s="16" t="n">
        <v>332</v>
      </c>
      <c r="B351" s="16" t="n">
        <f aca="false">ROUNDUP(A351/5,0)</f>
        <v>67</v>
      </c>
      <c r="C351" s="16" t="n">
        <f aca="false">ROUNDUP(A351/20.83333333,0)</f>
        <v>16</v>
      </c>
      <c r="D351" s="65" t="inlineStr">
        <f aca="false">IF(M351="",IF(C351=C350,D350,EDATE(D350,1)),M351)</f>
        <is>
          <t/>
        </is>
      </c>
      <c r="E351" s="16" t="n">
        <f aca="false">I350</f>
        <v>2637775.81</v>
      </c>
      <c r="F351" s="15" t="n">
        <f aca="false">ROUND(MIN($B$14,IF(SizeCalc="margin",E351*$E$13*$E$12/100000,E351*$I$13/$I$12/10)),2)</f>
        <v>100</v>
      </c>
      <c r="G351" s="15" t="n">
        <f aca="false">$B$12*$B$13</f>
        <v>10</v>
      </c>
      <c r="H351" s="15" t="n">
        <f aca="false">IF(Q351="",G351*F351*10,Q351)</f>
        <v>10000</v>
      </c>
      <c r="I351" s="18" t="n">
        <f aca="false">E351+H351</f>
        <v>2647775.81</v>
      </c>
      <c r="J351" s="18" t="n">
        <f aca="false">J350+(I351-I350)</f>
        <v>2597775.81</v>
      </c>
      <c r="K351" s="67" t="n">
        <f aca="false">H351/E351</f>
        <v>0.00379107275231249</v>
      </c>
      <c r="L351" s="67"/>
      <c r="M351" s="64"/>
      <c r="N351" s="16" t="str">
        <f aca="false">IF(M351="","",SUMIF('Daily Fills'!L330:L20316,'Growth Plan &amp; Statistics'!M351,'Daily Fills'!O330:O20316))</f>
        <v/>
      </c>
      <c r="O351" s="15" t="str">
        <f aca="false">IF(N351="","",SUMIF('Daily Fills'!L330:L20316,'Growth Plan &amp; Statistics'!M351,'Daily Fills'!P330:P20316))</f>
        <v/>
      </c>
      <c r="P351" s="15" t="str">
        <f aca="false">IF(O351="","",SUMIF('Daily Fills'!L330:L20328,'Growth Plan &amp; Statistics'!M351,'Daily Fills'!E330:E20328)/1000000)</f>
        <v/>
      </c>
      <c r="Q351" s="16"/>
      <c r="R351" s="16" t="str">
        <f aca="false">IF(N351="","",F351)</f>
        <v/>
      </c>
      <c r="S351" s="10"/>
    </row>
    <row collapsed="false" customFormat="false" customHeight="false" hidden="false" ht="13.3" outlineLevel="0" r="352">
      <c r="A352" s="16" t="n">
        <v>333</v>
      </c>
      <c r="B352" s="16" t="n">
        <f aca="false">ROUNDUP(A352/5,0)</f>
        <v>67</v>
      </c>
      <c r="C352" s="16" t="n">
        <f aca="false">ROUNDUP(A352/20.83333333,0)</f>
        <v>16</v>
      </c>
      <c r="D352" s="65" t="inlineStr">
        <f aca="false">IF(M352="",IF(C352=C351,D351,EDATE(D351,1)),M352)</f>
        <is>
          <t/>
        </is>
      </c>
      <c r="E352" s="16" t="n">
        <f aca="false">I351</f>
        <v>2647775.81</v>
      </c>
      <c r="F352" s="15" t="n">
        <f aca="false">ROUND(MIN($B$14,IF(SizeCalc="margin",E352*$E$13*$E$12/100000,E352*$I$13/$I$12/10)),2)</f>
        <v>100</v>
      </c>
      <c r="G352" s="15" t="n">
        <f aca="false">$B$12*$B$13</f>
        <v>10</v>
      </c>
      <c r="H352" s="15" t="n">
        <f aca="false">IF(Q352="",G352*F352*10,Q352)</f>
        <v>10000</v>
      </c>
      <c r="I352" s="18" t="n">
        <f aca="false">E352+H352</f>
        <v>2657775.81</v>
      </c>
      <c r="J352" s="18" t="n">
        <f aca="false">J351+(I352-I351)</f>
        <v>2607775.81</v>
      </c>
      <c r="K352" s="67" t="n">
        <f aca="false">H352/E352</f>
        <v>0.00377675480009767</v>
      </c>
      <c r="L352" s="67"/>
      <c r="M352" s="64"/>
      <c r="N352" s="16" t="str">
        <f aca="false">IF(M352="","",SUMIF('Daily Fills'!L331:L20317,'Growth Plan &amp; Statistics'!M352,'Daily Fills'!O331:O20317))</f>
        <v/>
      </c>
      <c r="O352" s="15" t="str">
        <f aca="false">IF(N352="","",SUMIF('Daily Fills'!L331:L20317,'Growth Plan &amp; Statistics'!M352,'Daily Fills'!P331:P20317))</f>
        <v/>
      </c>
      <c r="P352" s="15" t="str">
        <f aca="false">IF(O352="","",SUMIF('Daily Fills'!L331:L20329,'Growth Plan &amp; Statistics'!M352,'Daily Fills'!E331:E20329)/1000000)</f>
        <v/>
      </c>
      <c r="Q352" s="16"/>
      <c r="R352" s="16" t="str">
        <f aca="false">IF(N352="","",F352)</f>
        <v/>
      </c>
      <c r="S352" s="10"/>
    </row>
    <row collapsed="false" customFormat="false" customHeight="false" hidden="false" ht="13.3" outlineLevel="0" r="353">
      <c r="A353" s="16" t="n">
        <v>334</v>
      </c>
      <c r="B353" s="16" t="n">
        <f aca="false">ROUNDUP(A353/5,0)</f>
        <v>67</v>
      </c>
      <c r="C353" s="16" t="n">
        <f aca="false">ROUNDUP(A353/20.83333333,0)</f>
        <v>17</v>
      </c>
      <c r="D353" s="65" t="n">
        <f aca="false">IF(M353="",IF(C353=C352,D352,EDATE(D352,1)),M353)</f>
        <v>42297</v>
      </c>
      <c r="E353" s="16" t="n">
        <f aca="false">I352</f>
        <v>2657775.81</v>
      </c>
      <c r="F353" s="15" t="n">
        <f aca="false">ROUND(MIN($B$14,IF(SizeCalc="margin",E353*$E$13*$E$12/100000,E353*$I$13/$I$12/10)),2)</f>
        <v>100</v>
      </c>
      <c r="G353" s="15" t="n">
        <f aca="false">$B$12*$B$13</f>
        <v>10</v>
      </c>
      <c r="H353" s="15" t="n">
        <f aca="false">IF(Q353="",G353*F353*10,Q353)</f>
        <v>10000</v>
      </c>
      <c r="I353" s="18" t="n">
        <f aca="false">E353+H353</f>
        <v>2667775.81</v>
      </c>
      <c r="J353" s="18" t="n">
        <f aca="false">J352+(I353-I352)</f>
        <v>2617775.81</v>
      </c>
      <c r="K353" s="67" t="n">
        <f aca="false">H353/E353</f>
        <v>0.0037625445917502</v>
      </c>
      <c r="L353" s="67"/>
      <c r="M353" s="64"/>
      <c r="N353" s="16" t="str">
        <f aca="false">IF(M353="","",SUMIF('Daily Fills'!L332:L20318,'Growth Plan &amp; Statistics'!M353,'Daily Fills'!O332:O20318))</f>
        <v/>
      </c>
      <c r="O353" s="15" t="str">
        <f aca="false">IF(N353="","",SUMIF('Daily Fills'!L332:L20318,'Growth Plan &amp; Statistics'!M353,'Daily Fills'!P332:P20318))</f>
        <v/>
      </c>
      <c r="P353" s="15" t="str">
        <f aca="false">IF(O353="","",SUMIF('Daily Fills'!L332:L20330,'Growth Plan &amp; Statistics'!M353,'Daily Fills'!E332:E20330)/1000000)</f>
        <v/>
      </c>
      <c r="Q353" s="16"/>
      <c r="R353" s="16" t="str">
        <f aca="false">IF(N353="","",F353)</f>
        <v/>
      </c>
      <c r="S353" s="10"/>
    </row>
    <row collapsed="false" customFormat="false" customHeight="false" hidden="false" ht="13.3" outlineLevel="0" r="354">
      <c r="A354" s="16" t="n">
        <v>335</v>
      </c>
      <c r="B354" s="16" t="n">
        <f aca="false">ROUNDUP(A354/5,0)</f>
        <v>67</v>
      </c>
      <c r="C354" s="16" t="n">
        <f aca="false">ROUNDUP(A354/20.83333333,0)</f>
        <v>17</v>
      </c>
      <c r="D354" s="65" t="inlineStr">
        <f aca="false">IF(M354="",IF(C354=C353,D353,EDATE(D353,1)),M354)</f>
        <is>
          <t/>
        </is>
      </c>
      <c r="E354" s="16" t="n">
        <f aca="false">I353</f>
        <v>2667775.81</v>
      </c>
      <c r="F354" s="15" t="n">
        <f aca="false">ROUND(MIN($B$14,IF(SizeCalc="margin",E354*$E$13*$E$12/100000,E354*$I$13/$I$12/10)),2)</f>
        <v>100</v>
      </c>
      <c r="G354" s="15" t="n">
        <f aca="false">$B$12*$B$13</f>
        <v>10</v>
      </c>
      <c r="H354" s="15" t="n">
        <f aca="false">IF(Q354="",G354*F354*10,Q354)</f>
        <v>10000</v>
      </c>
      <c r="I354" s="18" t="n">
        <f aca="false">E354+H354</f>
        <v>2677775.81</v>
      </c>
      <c r="J354" s="18" t="n">
        <f aca="false">J353+(I354-I353)</f>
        <v>2627775.81</v>
      </c>
      <c r="K354" s="67" t="n">
        <f aca="false">H354/E354</f>
        <v>0.0037484409156555</v>
      </c>
      <c r="L354" s="67"/>
      <c r="M354" s="64"/>
      <c r="N354" s="16" t="str">
        <f aca="false">IF(M354="","",SUMIF('Daily Fills'!L333:L20319,'Growth Plan &amp; Statistics'!M354,'Daily Fills'!O333:O20319))</f>
        <v/>
      </c>
      <c r="O354" s="15" t="str">
        <f aca="false">IF(N354="","",SUMIF('Daily Fills'!L333:L20319,'Growth Plan &amp; Statistics'!M354,'Daily Fills'!P333:P20319))</f>
        <v/>
      </c>
      <c r="P354" s="15" t="str">
        <f aca="false">IF(O354="","",SUMIF('Daily Fills'!L333:L20331,'Growth Plan &amp; Statistics'!M354,'Daily Fills'!E333:E20331)/1000000)</f>
        <v/>
      </c>
      <c r="Q354" s="16"/>
      <c r="R354" s="16" t="str">
        <f aca="false">IF(N354="","",F354)</f>
        <v/>
      </c>
      <c r="S354" s="10"/>
    </row>
    <row collapsed="false" customFormat="false" customHeight="false" hidden="false" ht="13.3" outlineLevel="0" r="355">
      <c r="A355" s="16" t="n">
        <v>336</v>
      </c>
      <c r="B355" s="16" t="n">
        <f aca="false">ROUNDUP(A355/5,0)</f>
        <v>68</v>
      </c>
      <c r="C355" s="16" t="n">
        <f aca="false">ROUNDUP(A355/20.83333333,0)</f>
        <v>17</v>
      </c>
      <c r="D355" s="65" t="inlineStr">
        <f aca="false">IF(M355="",IF(C355=C354,D354,EDATE(D354,1)),M355)</f>
        <is>
          <t/>
        </is>
      </c>
      <c r="E355" s="16" t="n">
        <f aca="false">I354</f>
        <v>2677775.81</v>
      </c>
      <c r="F355" s="15" t="n">
        <f aca="false">ROUND(MIN($B$14,IF(SizeCalc="margin",E355*$E$13*$E$12/100000,E355*$I$13/$I$12/10)),2)</f>
        <v>100</v>
      </c>
      <c r="G355" s="15" t="n">
        <f aca="false">$B$12*$B$13</f>
        <v>10</v>
      </c>
      <c r="H355" s="15" t="n">
        <f aca="false">IF(Q355="",G355*F355*10,Q355)</f>
        <v>10000</v>
      </c>
      <c r="I355" s="18" t="n">
        <f aca="false">E355+H355</f>
        <v>2687775.81</v>
      </c>
      <c r="J355" s="18" t="n">
        <f aca="false">J354+(I355-I354)</f>
        <v>2637775.81</v>
      </c>
      <c r="K355" s="67" t="n">
        <f aca="false">H355/E355</f>
        <v>0.00373444257829784</v>
      </c>
      <c r="L355" s="67"/>
      <c r="M355" s="64"/>
      <c r="N355" s="16" t="str">
        <f aca="false">IF(M355="","",SUMIF('Daily Fills'!L334:L20320,'Growth Plan &amp; Statistics'!M355,'Daily Fills'!O334:O20320))</f>
        <v/>
      </c>
      <c r="O355" s="15" t="str">
        <f aca="false">IF(N355="","",SUMIF('Daily Fills'!L334:L20320,'Growth Plan &amp; Statistics'!M355,'Daily Fills'!P334:P20320))</f>
        <v/>
      </c>
      <c r="P355" s="15" t="str">
        <f aca="false">IF(O355="","",SUMIF('Daily Fills'!L334:L20332,'Growth Plan &amp; Statistics'!M355,'Daily Fills'!E334:E20332)/1000000)</f>
        <v/>
      </c>
      <c r="Q355" s="16"/>
      <c r="R355" s="16" t="str">
        <f aca="false">IF(N355="","",F355)</f>
        <v/>
      </c>
      <c r="S355" s="10"/>
    </row>
    <row collapsed="false" customFormat="false" customHeight="false" hidden="false" ht="13.3" outlineLevel="0" r="356">
      <c r="A356" s="16" t="n">
        <v>337</v>
      </c>
      <c r="B356" s="16" t="n">
        <f aca="false">ROUNDUP(A356/5,0)</f>
        <v>68</v>
      </c>
      <c r="C356" s="16" t="n">
        <f aca="false">ROUNDUP(A356/20.83333333,0)</f>
        <v>17</v>
      </c>
      <c r="D356" s="65" t="inlineStr">
        <f aca="false">IF(M356="",IF(C356=C355,D355,EDATE(D355,1)),M356)</f>
        <is>
          <t/>
        </is>
      </c>
      <c r="E356" s="16" t="n">
        <f aca="false">I355</f>
        <v>2687775.81</v>
      </c>
      <c r="F356" s="15" t="n">
        <f aca="false">ROUND(MIN($B$14,IF(SizeCalc="margin",E356*$E$13*$E$12/100000,E356*$I$13/$I$12/10)),2)</f>
        <v>100</v>
      </c>
      <c r="G356" s="15" t="n">
        <f aca="false">$B$12*$B$13</f>
        <v>10</v>
      </c>
      <c r="H356" s="15" t="n">
        <f aca="false">IF(Q356="",G356*F356*10,Q356)</f>
        <v>10000</v>
      </c>
      <c r="I356" s="18" t="n">
        <f aca="false">E356+H356</f>
        <v>2697775.81</v>
      </c>
      <c r="J356" s="18" t="n">
        <f aca="false">J355+(I356-I355)</f>
        <v>2647775.81</v>
      </c>
      <c r="K356" s="67" t="n">
        <f aca="false">H356/E356</f>
        <v>0.00372054840392361</v>
      </c>
      <c r="L356" s="67"/>
      <c r="M356" s="64"/>
      <c r="N356" s="16" t="str">
        <f aca="false">IF(M356="","",SUMIF('Daily Fills'!L335:L20321,'Growth Plan &amp; Statistics'!M356,'Daily Fills'!O335:O20321))</f>
        <v/>
      </c>
      <c r="O356" s="15" t="str">
        <f aca="false">IF(N356="","",SUMIF('Daily Fills'!L335:L20321,'Growth Plan &amp; Statistics'!M356,'Daily Fills'!P335:P20321))</f>
        <v/>
      </c>
      <c r="P356" s="15" t="str">
        <f aca="false">IF(O356="","",SUMIF('Daily Fills'!L335:L20333,'Growth Plan &amp; Statistics'!M356,'Daily Fills'!E335:E20333)/1000000)</f>
        <v/>
      </c>
      <c r="Q356" s="16"/>
      <c r="R356" s="16" t="str">
        <f aca="false">IF(N356="","",F356)</f>
        <v/>
      </c>
      <c r="S356" s="10"/>
    </row>
    <row collapsed="false" customFormat="false" customHeight="false" hidden="false" ht="13.3" outlineLevel="0" r="357">
      <c r="A357" s="16" t="n">
        <v>338</v>
      </c>
      <c r="B357" s="16" t="n">
        <f aca="false">ROUNDUP(A357/5,0)</f>
        <v>68</v>
      </c>
      <c r="C357" s="16" t="n">
        <f aca="false">ROUNDUP(A357/20.83333333,0)</f>
        <v>17</v>
      </c>
      <c r="D357" s="65" t="inlineStr">
        <f aca="false">IF(M357="",IF(C357=C356,D356,EDATE(D356,1)),M357)</f>
        <is>
          <t/>
        </is>
      </c>
      <c r="E357" s="16" t="n">
        <f aca="false">I356</f>
        <v>2697775.81</v>
      </c>
      <c r="F357" s="15" t="n">
        <f aca="false">ROUND(MIN($B$14,IF(SizeCalc="margin",E357*$E$13*$E$12/100000,E357*$I$13/$I$12/10)),2)</f>
        <v>100</v>
      </c>
      <c r="G357" s="15" t="n">
        <f aca="false">$B$12*$B$13</f>
        <v>10</v>
      </c>
      <c r="H357" s="15" t="n">
        <f aca="false">IF(Q357="",G357*F357*10,Q357)</f>
        <v>10000</v>
      </c>
      <c r="I357" s="18" t="n">
        <f aca="false">E357+H357</f>
        <v>2707775.81</v>
      </c>
      <c r="J357" s="18" t="n">
        <f aca="false">J356+(I357-I356)</f>
        <v>2657775.81</v>
      </c>
      <c r="K357" s="67" t="n">
        <f aca="false">H357/E357</f>
        <v>0.00370675723421213</v>
      </c>
      <c r="L357" s="67"/>
      <c r="M357" s="64"/>
      <c r="N357" s="16" t="str">
        <f aca="false">IF(M357="","",SUMIF('Daily Fills'!L336:L20322,'Growth Plan &amp; Statistics'!M357,'Daily Fills'!O336:O20322))</f>
        <v/>
      </c>
      <c r="O357" s="15" t="str">
        <f aca="false">IF(N357="","",SUMIF('Daily Fills'!L336:L20322,'Growth Plan &amp; Statistics'!M357,'Daily Fills'!P336:P20322))</f>
        <v/>
      </c>
      <c r="P357" s="15" t="str">
        <f aca="false">IF(O357="","",SUMIF('Daily Fills'!L336:L20334,'Growth Plan &amp; Statistics'!M357,'Daily Fills'!E336:E20334)/1000000)</f>
        <v/>
      </c>
      <c r="Q357" s="16"/>
      <c r="R357" s="16" t="str">
        <f aca="false">IF(N357="","",F357)</f>
        <v/>
      </c>
      <c r="S357" s="10"/>
    </row>
    <row collapsed="false" customFormat="false" customHeight="false" hidden="false" ht="13.3" outlineLevel="0" r="358">
      <c r="A358" s="16" t="n">
        <v>339</v>
      </c>
      <c r="B358" s="16" t="n">
        <f aca="false">ROUNDUP(A358/5,0)</f>
        <v>68</v>
      </c>
      <c r="C358" s="16" t="n">
        <f aca="false">ROUNDUP(A358/20.83333333,0)</f>
        <v>17</v>
      </c>
      <c r="D358" s="65" t="inlineStr">
        <f aca="false">IF(M358="",IF(C358=C357,D357,EDATE(D357,1)),M358)</f>
        <is>
          <t/>
        </is>
      </c>
      <c r="E358" s="16" t="n">
        <f aca="false">I357</f>
        <v>2707775.81</v>
      </c>
      <c r="F358" s="15" t="n">
        <f aca="false">ROUND(MIN($B$14,IF(SizeCalc="margin",E358*$E$13*$E$12/100000,E358*$I$13/$I$12/10)),2)</f>
        <v>100</v>
      </c>
      <c r="G358" s="15" t="n">
        <f aca="false">$B$12*$B$13</f>
        <v>10</v>
      </c>
      <c r="H358" s="15" t="n">
        <f aca="false">IF(Q358="",G358*F358*10,Q358)</f>
        <v>10000</v>
      </c>
      <c r="I358" s="18" t="n">
        <f aca="false">E358+H358</f>
        <v>2717775.81</v>
      </c>
      <c r="J358" s="18" t="n">
        <f aca="false">J357+(I358-I357)</f>
        <v>2667775.81</v>
      </c>
      <c r="K358" s="67" t="n">
        <f aca="false">H358/E358</f>
        <v>0.00369306792795375</v>
      </c>
      <c r="L358" s="67"/>
      <c r="M358" s="64"/>
      <c r="N358" s="16" t="str">
        <f aca="false">IF(M358="","",SUMIF('Daily Fills'!L337:L20323,'Growth Plan &amp; Statistics'!M358,'Daily Fills'!O337:O20323))</f>
        <v/>
      </c>
      <c r="O358" s="15" t="str">
        <f aca="false">IF(N358="","",SUMIF('Daily Fills'!L337:L20323,'Growth Plan &amp; Statistics'!M358,'Daily Fills'!P337:P20323))</f>
        <v/>
      </c>
      <c r="P358" s="15" t="str">
        <f aca="false">IF(O358="","",SUMIF('Daily Fills'!L337:L20335,'Growth Plan &amp; Statistics'!M358,'Daily Fills'!E337:E20335)/1000000)</f>
        <v/>
      </c>
      <c r="Q358" s="16"/>
      <c r="R358" s="16" t="str">
        <f aca="false">IF(N358="","",F358)</f>
        <v/>
      </c>
      <c r="S358" s="10"/>
    </row>
    <row collapsed="false" customFormat="false" customHeight="false" hidden="false" ht="13.3" outlineLevel="0" r="359">
      <c r="A359" s="16" t="n">
        <v>340</v>
      </c>
      <c r="B359" s="16" t="n">
        <f aca="false">ROUNDUP(A359/5,0)</f>
        <v>68</v>
      </c>
      <c r="C359" s="16" t="n">
        <f aca="false">ROUNDUP(A359/20.83333333,0)</f>
        <v>17</v>
      </c>
      <c r="D359" s="65" t="inlineStr">
        <f aca="false">IF(M359="",IF(C359=C358,D358,EDATE(D358,1)),M359)</f>
        <is>
          <t/>
        </is>
      </c>
      <c r="E359" s="16" t="n">
        <f aca="false">I358</f>
        <v>2717775.81</v>
      </c>
      <c r="F359" s="15" t="n">
        <f aca="false">ROUND(MIN($B$14,IF(SizeCalc="margin",E359*$E$13*$E$12/100000,E359*$I$13/$I$12/10)),2)</f>
        <v>100</v>
      </c>
      <c r="G359" s="15" t="n">
        <f aca="false">$B$12*$B$13</f>
        <v>10</v>
      </c>
      <c r="H359" s="15" t="n">
        <f aca="false">IF(Q359="",G359*F359*10,Q359)</f>
        <v>10000</v>
      </c>
      <c r="I359" s="18" t="n">
        <f aca="false">E359+H359</f>
        <v>2727775.81</v>
      </c>
      <c r="J359" s="18" t="n">
        <f aca="false">J358+(I359-I358)</f>
        <v>2677775.81</v>
      </c>
      <c r="K359" s="67" t="n">
        <f aca="false">H359/E359</f>
        <v>0.00367947936073506</v>
      </c>
      <c r="L359" s="67"/>
      <c r="M359" s="64"/>
      <c r="N359" s="16" t="str">
        <f aca="false">IF(M359="","",SUMIF('Daily Fills'!L338:L20324,'Growth Plan &amp; Statistics'!M359,'Daily Fills'!O338:O20324))</f>
        <v/>
      </c>
      <c r="O359" s="15" t="str">
        <f aca="false">IF(N359="","",SUMIF('Daily Fills'!L338:L20324,'Growth Plan &amp; Statistics'!M359,'Daily Fills'!P338:P20324))</f>
        <v/>
      </c>
      <c r="P359" s="15" t="str">
        <f aca="false">IF(O359="","",SUMIF('Daily Fills'!L338:L20336,'Growth Plan &amp; Statistics'!M359,'Daily Fills'!E338:E20336)/1000000)</f>
        <v/>
      </c>
      <c r="Q359" s="16"/>
      <c r="R359" s="16" t="str">
        <f aca="false">IF(N359="","",F359)</f>
        <v/>
      </c>
      <c r="S359" s="10"/>
    </row>
    <row collapsed="false" customFormat="false" customHeight="false" hidden="false" ht="13.3" outlineLevel="0" r="360">
      <c r="A360" s="16" t="n">
        <v>341</v>
      </c>
      <c r="B360" s="16" t="n">
        <f aca="false">ROUNDUP(A360/5,0)</f>
        <v>69</v>
      </c>
      <c r="C360" s="16" t="n">
        <f aca="false">ROUNDUP(A360/20.83333333,0)</f>
        <v>17</v>
      </c>
      <c r="D360" s="65" t="inlineStr">
        <f aca="false">IF(M360="",IF(C360=C359,D359,EDATE(D359,1)),M360)</f>
        <is>
          <t/>
        </is>
      </c>
      <c r="E360" s="16" t="n">
        <f aca="false">I359</f>
        <v>2727775.81</v>
      </c>
      <c r="F360" s="15" t="n">
        <f aca="false">ROUND(MIN($B$14,IF(SizeCalc="margin",E360*$E$13*$E$12/100000,E360*$I$13/$I$12/10)),2)</f>
        <v>100</v>
      </c>
      <c r="G360" s="15" t="n">
        <f aca="false">$B$12*$B$13</f>
        <v>10</v>
      </c>
      <c r="H360" s="15" t="n">
        <f aca="false">IF(Q360="",G360*F360*10,Q360)</f>
        <v>10000</v>
      </c>
      <c r="I360" s="18" t="n">
        <f aca="false">E360+H360</f>
        <v>2737775.81</v>
      </c>
      <c r="J360" s="18" t="n">
        <f aca="false">J359+(I360-I359)</f>
        <v>2687775.81</v>
      </c>
      <c r="K360" s="67" t="n">
        <f aca="false">H360/E360</f>
        <v>0.00366599042463097</v>
      </c>
      <c r="L360" s="67"/>
      <c r="M360" s="64"/>
      <c r="N360" s="16" t="str">
        <f aca="false">IF(M360="","",SUMIF('Daily Fills'!L339:L20325,'Growth Plan &amp; Statistics'!M360,'Daily Fills'!O339:O20325))</f>
        <v/>
      </c>
      <c r="O360" s="15" t="str">
        <f aca="false">IF(N360="","",SUMIF('Daily Fills'!L339:L20325,'Growth Plan &amp; Statistics'!M360,'Daily Fills'!P339:P20325))</f>
        <v/>
      </c>
      <c r="P360" s="15" t="str">
        <f aca="false">IF(O360="","",SUMIF('Daily Fills'!L339:L20337,'Growth Plan &amp; Statistics'!M360,'Daily Fills'!E339:E20337)/1000000)</f>
        <v/>
      </c>
      <c r="Q360" s="16"/>
      <c r="R360" s="16" t="str">
        <f aca="false">IF(N360="","",F360)</f>
        <v/>
      </c>
      <c r="S360" s="10"/>
    </row>
    <row collapsed="false" customFormat="false" customHeight="false" hidden="false" ht="13.3" outlineLevel="0" r="361">
      <c r="A361" s="16" t="n">
        <v>342</v>
      </c>
      <c r="B361" s="16" t="n">
        <f aca="false">ROUNDUP(A361/5,0)</f>
        <v>69</v>
      </c>
      <c r="C361" s="16" t="n">
        <f aca="false">ROUNDUP(A361/20.83333333,0)</f>
        <v>17</v>
      </c>
      <c r="D361" s="65" t="inlineStr">
        <f aca="false">IF(M361="",IF(C361=C360,D360,EDATE(D360,1)),M361)</f>
        <is>
          <t/>
        </is>
      </c>
      <c r="E361" s="16" t="n">
        <f aca="false">I360</f>
        <v>2737775.81</v>
      </c>
      <c r="F361" s="15" t="n">
        <f aca="false">ROUND(MIN($B$14,IF(SizeCalc="margin",E361*$E$13*$E$12/100000,E361*$I$13/$I$12/10)),2)</f>
        <v>100</v>
      </c>
      <c r="G361" s="15" t="n">
        <f aca="false">$B$12*$B$13</f>
        <v>10</v>
      </c>
      <c r="H361" s="15" t="n">
        <f aca="false">IF(Q361="",G361*F361*10,Q361)</f>
        <v>10000</v>
      </c>
      <c r="I361" s="18" t="n">
        <f aca="false">E361+H361</f>
        <v>2747775.81</v>
      </c>
      <c r="J361" s="18" t="n">
        <f aca="false">J360+(I361-I360)</f>
        <v>2697775.81</v>
      </c>
      <c r="K361" s="67" t="n">
        <f aca="false">H361/E361</f>
        <v>0.00365260002790367</v>
      </c>
      <c r="L361" s="67"/>
      <c r="M361" s="64"/>
      <c r="N361" s="16" t="str">
        <f aca="false">IF(M361="","",SUMIF('Daily Fills'!L340:L20326,'Growth Plan &amp; Statistics'!M361,'Daily Fills'!O340:O20326))</f>
        <v/>
      </c>
      <c r="O361" s="15" t="str">
        <f aca="false">IF(N361="","",SUMIF('Daily Fills'!L340:L20326,'Growth Plan &amp; Statistics'!M361,'Daily Fills'!P340:P20326))</f>
        <v/>
      </c>
      <c r="P361" s="15" t="str">
        <f aca="false">IF(O361="","",SUMIF('Daily Fills'!L340:L20338,'Growth Plan &amp; Statistics'!M361,'Daily Fills'!E340:E20338)/1000000)</f>
        <v/>
      </c>
      <c r="Q361" s="16"/>
      <c r="R361" s="16" t="str">
        <f aca="false">IF(N361="","",F361)</f>
        <v/>
      </c>
      <c r="S361" s="10"/>
    </row>
    <row collapsed="false" customFormat="false" customHeight="false" hidden="false" ht="13.3" outlineLevel="0" r="362">
      <c r="A362" s="16" t="n">
        <v>343</v>
      </c>
      <c r="B362" s="16" t="n">
        <f aca="false">ROUNDUP(A362/5,0)</f>
        <v>69</v>
      </c>
      <c r="C362" s="16" t="n">
        <f aca="false">ROUNDUP(A362/20.83333333,0)</f>
        <v>17</v>
      </c>
      <c r="D362" s="65" t="inlineStr">
        <f aca="false">IF(M362="",IF(C362=C361,D361,EDATE(D361,1)),M362)</f>
        <is>
          <t/>
        </is>
      </c>
      <c r="E362" s="16" t="n">
        <f aca="false">I361</f>
        <v>2747775.81</v>
      </c>
      <c r="F362" s="15" t="n">
        <f aca="false">ROUND(MIN($B$14,IF(SizeCalc="margin",E362*$E$13*$E$12/100000,E362*$I$13/$I$12/10)),2)</f>
        <v>100</v>
      </c>
      <c r="G362" s="15" t="n">
        <f aca="false">$B$12*$B$13</f>
        <v>10</v>
      </c>
      <c r="H362" s="15" t="n">
        <f aca="false">IF(Q362="",G362*F362*10,Q362)</f>
        <v>10000</v>
      </c>
      <c r="I362" s="18" t="n">
        <f aca="false">E362+H362</f>
        <v>2757775.81</v>
      </c>
      <c r="J362" s="18" t="n">
        <f aca="false">J361+(I362-I361)</f>
        <v>2707775.81</v>
      </c>
      <c r="K362" s="67" t="n">
        <f aca="false">H362/E362</f>
        <v>0.00363930709470799</v>
      </c>
      <c r="L362" s="67"/>
      <c r="M362" s="64"/>
      <c r="N362" s="16" t="str">
        <f aca="false">IF(M362="","",SUMIF('Daily Fills'!L341:L20327,'Growth Plan &amp; Statistics'!M362,'Daily Fills'!O341:O20327))</f>
        <v/>
      </c>
      <c r="O362" s="15" t="str">
        <f aca="false">IF(N362="","",SUMIF('Daily Fills'!L341:L20327,'Growth Plan &amp; Statistics'!M362,'Daily Fills'!P341:P20327))</f>
        <v/>
      </c>
      <c r="P362" s="15" t="str">
        <f aca="false">IF(O362="","",SUMIF('Daily Fills'!L341:L20339,'Growth Plan &amp; Statistics'!M362,'Daily Fills'!E341:E20339)/1000000)</f>
        <v/>
      </c>
      <c r="Q362" s="16"/>
      <c r="R362" s="16" t="str">
        <f aca="false">IF(N362="","",F362)</f>
        <v/>
      </c>
      <c r="S362" s="10"/>
    </row>
    <row collapsed="false" customFormat="false" customHeight="false" hidden="false" ht="13.3" outlineLevel="0" r="363">
      <c r="A363" s="16" t="n">
        <v>344</v>
      </c>
      <c r="B363" s="16" t="n">
        <f aca="false">ROUNDUP(A363/5,0)</f>
        <v>69</v>
      </c>
      <c r="C363" s="16" t="n">
        <f aca="false">ROUNDUP(A363/20.83333333,0)</f>
        <v>17</v>
      </c>
      <c r="D363" s="65" t="inlineStr">
        <f aca="false">IF(M363="",IF(C363=C362,D362,EDATE(D362,1)),M363)</f>
        <is>
          <t/>
        </is>
      </c>
      <c r="E363" s="16" t="n">
        <f aca="false">I362</f>
        <v>2757775.81</v>
      </c>
      <c r="F363" s="15" t="n">
        <f aca="false">ROUND(MIN($B$14,IF(SizeCalc="margin",E363*$E$13*$E$12/100000,E363*$I$13/$I$12/10)),2)</f>
        <v>100</v>
      </c>
      <c r="G363" s="15" t="n">
        <f aca="false">$B$12*$B$13</f>
        <v>10</v>
      </c>
      <c r="H363" s="15" t="n">
        <f aca="false">IF(Q363="",G363*F363*10,Q363)</f>
        <v>10000</v>
      </c>
      <c r="I363" s="18" t="n">
        <f aca="false">E363+H363</f>
        <v>2767775.81</v>
      </c>
      <c r="J363" s="18" t="n">
        <f aca="false">J362+(I363-I362)</f>
        <v>2717775.81</v>
      </c>
      <c r="K363" s="67" t="n">
        <f aca="false">H363/E363</f>
        <v>0.00362611056480331</v>
      </c>
      <c r="L363" s="67"/>
      <c r="M363" s="64"/>
      <c r="N363" s="16" t="str">
        <f aca="false">IF(M363="","",SUMIF('Daily Fills'!L342:L20328,'Growth Plan &amp; Statistics'!M363,'Daily Fills'!O342:O20328))</f>
        <v/>
      </c>
      <c r="O363" s="15" t="str">
        <f aca="false">IF(N363="","",SUMIF('Daily Fills'!L342:L20328,'Growth Plan &amp; Statistics'!M363,'Daily Fills'!P342:P20328))</f>
        <v/>
      </c>
      <c r="P363" s="15" t="str">
        <f aca="false">IF(O363="","",SUMIF('Daily Fills'!L342:L20340,'Growth Plan &amp; Statistics'!M363,'Daily Fills'!E342:E20340)/1000000)</f>
        <v/>
      </c>
      <c r="Q363" s="16"/>
      <c r="R363" s="16" t="str">
        <f aca="false">IF(N363="","",F363)</f>
        <v/>
      </c>
      <c r="S363" s="10"/>
    </row>
    <row collapsed="false" customFormat="false" customHeight="false" hidden="false" ht="13.3" outlineLevel="0" r="364">
      <c r="A364" s="16" t="n">
        <v>345</v>
      </c>
      <c r="B364" s="16" t="n">
        <f aca="false">ROUNDUP(A364/5,0)</f>
        <v>69</v>
      </c>
      <c r="C364" s="16" t="n">
        <f aca="false">ROUNDUP(A364/20.83333333,0)</f>
        <v>17</v>
      </c>
      <c r="D364" s="65" t="inlineStr">
        <f aca="false">IF(M364="",IF(C364=C363,D363,EDATE(D363,1)),M364)</f>
        <is>
          <t/>
        </is>
      </c>
      <c r="E364" s="16" t="n">
        <f aca="false">I363</f>
        <v>2767775.81</v>
      </c>
      <c r="F364" s="15" t="n">
        <f aca="false">ROUND(MIN($B$14,IF(SizeCalc="margin",E364*$E$13*$E$12/100000,E364*$I$13/$I$12/10)),2)</f>
        <v>100</v>
      </c>
      <c r="G364" s="15" t="n">
        <f aca="false">$B$12*$B$13</f>
        <v>10</v>
      </c>
      <c r="H364" s="15" t="n">
        <f aca="false">IF(Q364="",G364*F364*10,Q364)</f>
        <v>10000</v>
      </c>
      <c r="I364" s="18" t="n">
        <f aca="false">E364+H364</f>
        <v>2777775.81</v>
      </c>
      <c r="J364" s="18" t="n">
        <f aca="false">J363+(I364-I363)</f>
        <v>2727775.81</v>
      </c>
      <c r="K364" s="67" t="n">
        <f aca="false">H364/E364</f>
        <v>0.00361300939327163</v>
      </c>
      <c r="L364" s="67"/>
      <c r="M364" s="64"/>
      <c r="N364" s="16" t="str">
        <f aca="false">IF(M364="","",SUMIF('Daily Fills'!L343:L20329,'Growth Plan &amp; Statistics'!M364,'Daily Fills'!O343:O20329))</f>
        <v/>
      </c>
      <c r="O364" s="15" t="str">
        <f aca="false">IF(N364="","",SUMIF('Daily Fills'!L343:L20329,'Growth Plan &amp; Statistics'!M364,'Daily Fills'!P343:P20329))</f>
        <v/>
      </c>
      <c r="P364" s="15" t="str">
        <f aca="false">IF(O364="","",SUMIF('Daily Fills'!L343:L20341,'Growth Plan &amp; Statistics'!M364,'Daily Fills'!E343:E20341)/1000000)</f>
        <v/>
      </c>
      <c r="Q364" s="16"/>
      <c r="R364" s="16" t="str">
        <f aca="false">IF(N364="","",F364)</f>
        <v/>
      </c>
      <c r="S364" s="10"/>
    </row>
    <row collapsed="false" customFormat="false" customHeight="false" hidden="false" ht="13.3" outlineLevel="0" r="365">
      <c r="A365" s="16" t="n">
        <v>346</v>
      </c>
      <c r="B365" s="16" t="n">
        <f aca="false">ROUNDUP(A365/5,0)</f>
        <v>70</v>
      </c>
      <c r="C365" s="16" t="n">
        <f aca="false">ROUNDUP(A365/20.83333333,0)</f>
        <v>17</v>
      </c>
      <c r="D365" s="65" t="inlineStr">
        <f aca="false">IF(M365="",IF(C365=C364,D364,EDATE(D364,1)),M365)</f>
        <is>
          <t/>
        </is>
      </c>
      <c r="E365" s="16" t="n">
        <f aca="false">I364</f>
        <v>2777775.81</v>
      </c>
      <c r="F365" s="15" t="n">
        <f aca="false">ROUND(MIN($B$14,IF(SizeCalc="margin",E365*$E$13*$E$12/100000,E365*$I$13/$I$12/10)),2)</f>
        <v>100</v>
      </c>
      <c r="G365" s="15" t="n">
        <f aca="false">$B$12*$B$13</f>
        <v>10</v>
      </c>
      <c r="H365" s="15" t="n">
        <f aca="false">IF(Q365="",G365*F365*10,Q365)</f>
        <v>10000</v>
      </c>
      <c r="I365" s="18" t="n">
        <f aca="false">E365+H365</f>
        <v>2787775.81</v>
      </c>
      <c r="J365" s="18" t="n">
        <f aca="false">J364+(I365-I364)</f>
        <v>2737775.81</v>
      </c>
      <c r="K365" s="67" t="n">
        <f aca="false">H365/E365</f>
        <v>0.00360000255024181</v>
      </c>
      <c r="L365" s="67"/>
      <c r="M365" s="64"/>
      <c r="N365" s="16" t="str">
        <f aca="false">IF(M365="","",SUMIF('Daily Fills'!L344:L20330,'Growth Plan &amp; Statistics'!M365,'Daily Fills'!O344:O20330))</f>
        <v/>
      </c>
      <c r="O365" s="15" t="str">
        <f aca="false">IF(N365="","",SUMIF('Daily Fills'!L344:L20330,'Growth Plan &amp; Statistics'!M365,'Daily Fills'!P344:P20330))</f>
        <v/>
      </c>
      <c r="P365" s="15" t="str">
        <f aca="false">IF(O365="","",SUMIF('Daily Fills'!L344:L20342,'Growth Plan &amp; Statistics'!M365,'Daily Fills'!E344:E20342)/1000000)</f>
        <v/>
      </c>
      <c r="Q365" s="16"/>
      <c r="R365" s="16" t="str">
        <f aca="false">IF(N365="","",F365)</f>
        <v/>
      </c>
      <c r="S365" s="10"/>
    </row>
    <row collapsed="false" customFormat="false" customHeight="false" hidden="false" ht="13.3" outlineLevel="0" r="366">
      <c r="A366" s="16" t="n">
        <v>347</v>
      </c>
      <c r="B366" s="16" t="n">
        <f aca="false">ROUNDUP(A366/5,0)</f>
        <v>70</v>
      </c>
      <c r="C366" s="16" t="n">
        <f aca="false">ROUNDUP(A366/20.83333333,0)</f>
        <v>17</v>
      </c>
      <c r="D366" s="65" t="inlineStr">
        <f aca="false">IF(M366="",IF(C366=C365,D365,EDATE(D365,1)),M366)</f>
        <is>
          <t/>
        </is>
      </c>
      <c r="E366" s="16" t="n">
        <f aca="false">I365</f>
        <v>2787775.81</v>
      </c>
      <c r="F366" s="15" t="n">
        <f aca="false">ROUND(MIN($B$14,IF(SizeCalc="margin",E366*$E$13*$E$12/100000,E366*$I$13/$I$12/10)),2)</f>
        <v>100</v>
      </c>
      <c r="G366" s="15" t="n">
        <f aca="false">$B$12*$B$13</f>
        <v>10</v>
      </c>
      <c r="H366" s="15" t="n">
        <f aca="false">IF(Q366="",G366*F366*10,Q366)</f>
        <v>10000</v>
      </c>
      <c r="I366" s="18" t="n">
        <f aca="false">E366+H366</f>
        <v>2797775.81</v>
      </c>
      <c r="J366" s="18" t="n">
        <f aca="false">J365+(I366-I365)</f>
        <v>2747775.81</v>
      </c>
      <c r="K366" s="67" t="n">
        <f aca="false">H366/E366</f>
        <v>0.00358708902061963</v>
      </c>
      <c r="L366" s="67"/>
      <c r="M366" s="64"/>
      <c r="N366" s="16" t="str">
        <f aca="false">IF(M366="","",SUMIF('Daily Fills'!L345:L20331,'Growth Plan &amp; Statistics'!M366,'Daily Fills'!O345:O20331))</f>
        <v/>
      </c>
      <c r="O366" s="15" t="str">
        <f aca="false">IF(N366="","",SUMIF('Daily Fills'!L345:L20331,'Growth Plan &amp; Statistics'!M366,'Daily Fills'!P345:P20331))</f>
        <v/>
      </c>
      <c r="P366" s="15" t="str">
        <f aca="false">IF(O366="","",SUMIF('Daily Fills'!L345:L20343,'Growth Plan &amp; Statistics'!M366,'Daily Fills'!E345:E20343)/1000000)</f>
        <v/>
      </c>
      <c r="Q366" s="16"/>
      <c r="R366" s="16" t="str">
        <f aca="false">IF(N366="","",F366)</f>
        <v/>
      </c>
      <c r="S366" s="10"/>
    </row>
    <row collapsed="false" customFormat="false" customHeight="false" hidden="false" ht="13.3" outlineLevel="0" r="367">
      <c r="A367" s="16" t="n">
        <v>348</v>
      </c>
      <c r="B367" s="16" t="n">
        <f aca="false">ROUNDUP(A367/5,0)</f>
        <v>70</v>
      </c>
      <c r="C367" s="16" t="n">
        <f aca="false">ROUNDUP(A367/20.83333333,0)</f>
        <v>17</v>
      </c>
      <c r="D367" s="65" t="inlineStr">
        <f aca="false">IF(M367="",IF(C367=C366,D366,EDATE(D366,1)),M367)</f>
        <is>
          <t/>
        </is>
      </c>
      <c r="E367" s="16" t="n">
        <f aca="false">I366</f>
        <v>2797775.81</v>
      </c>
      <c r="F367" s="15" t="n">
        <f aca="false">ROUND(MIN($B$14,IF(SizeCalc="margin",E367*$E$13*$E$12/100000,E367*$I$13/$I$12/10)),2)</f>
        <v>100</v>
      </c>
      <c r="G367" s="15" t="n">
        <f aca="false">$B$12*$B$13</f>
        <v>10</v>
      </c>
      <c r="H367" s="15" t="n">
        <f aca="false">IF(Q367="",G367*F367*10,Q367)</f>
        <v>10000</v>
      </c>
      <c r="I367" s="18" t="n">
        <f aca="false">E367+H367</f>
        <v>2807775.81</v>
      </c>
      <c r="J367" s="18" t="n">
        <f aca="false">J366+(I367-I366)</f>
        <v>2757775.81</v>
      </c>
      <c r="K367" s="67" t="n">
        <f aca="false">H367/E367</f>
        <v>0.00357426780382378</v>
      </c>
      <c r="L367" s="67"/>
      <c r="M367" s="64"/>
      <c r="N367" s="16" t="str">
        <f aca="false">IF(M367="","",SUMIF('Daily Fills'!L346:L20332,'Growth Plan &amp; Statistics'!M367,'Daily Fills'!O346:O20332))</f>
        <v/>
      </c>
      <c r="O367" s="15" t="str">
        <f aca="false">IF(N367="","",SUMIF('Daily Fills'!L346:L20332,'Growth Plan &amp; Statistics'!M367,'Daily Fills'!P346:P20332))</f>
        <v/>
      </c>
      <c r="P367" s="15" t="str">
        <f aca="false">IF(O367="","",SUMIF('Daily Fills'!L346:L20344,'Growth Plan &amp; Statistics'!M367,'Daily Fills'!E346:E20344)/1000000)</f>
        <v/>
      </c>
      <c r="Q367" s="16"/>
      <c r="R367" s="16" t="str">
        <f aca="false">IF(N367="","",F367)</f>
        <v/>
      </c>
      <c r="S367" s="10"/>
    </row>
    <row collapsed="false" customFormat="false" customHeight="false" hidden="false" ht="13.3" outlineLevel="0" r="368">
      <c r="A368" s="16" t="n">
        <v>349</v>
      </c>
      <c r="B368" s="16" t="n">
        <f aca="false">ROUNDUP(A368/5,0)</f>
        <v>70</v>
      </c>
      <c r="C368" s="16" t="n">
        <f aca="false">ROUNDUP(A368/20.83333333,0)</f>
        <v>17</v>
      </c>
      <c r="D368" s="65" t="inlineStr">
        <f aca="false">IF(M368="",IF(C368=C367,D367,EDATE(D367,1)),M368)</f>
        <is>
          <t/>
        </is>
      </c>
      <c r="E368" s="16" t="n">
        <f aca="false">I367</f>
        <v>2807775.81</v>
      </c>
      <c r="F368" s="15" t="n">
        <f aca="false">ROUND(MIN($B$14,IF(SizeCalc="margin",E368*$E$13*$E$12/100000,E368*$I$13/$I$12/10)),2)</f>
        <v>100</v>
      </c>
      <c r="G368" s="15" t="n">
        <f aca="false">$B$12*$B$13</f>
        <v>10</v>
      </c>
      <c r="H368" s="15" t="n">
        <f aca="false">IF(Q368="",G368*F368*10,Q368)</f>
        <v>10000</v>
      </c>
      <c r="I368" s="18" t="n">
        <f aca="false">E368+H368</f>
        <v>2817775.81</v>
      </c>
      <c r="J368" s="18" t="n">
        <f aca="false">J367+(I368-I367)</f>
        <v>2767775.81</v>
      </c>
      <c r="K368" s="67" t="n">
        <f aca="false">H368/E368</f>
        <v>0.00356153791352736</v>
      </c>
      <c r="L368" s="67"/>
      <c r="M368" s="64"/>
      <c r="N368" s="16" t="str">
        <f aca="false">IF(M368="","",SUMIF('Daily Fills'!L347:L20333,'Growth Plan &amp; Statistics'!M368,'Daily Fills'!O347:O20333))</f>
        <v/>
      </c>
      <c r="O368" s="15" t="str">
        <f aca="false">IF(N368="","",SUMIF('Daily Fills'!L347:L20333,'Growth Plan &amp; Statistics'!M368,'Daily Fills'!P347:P20333))</f>
        <v/>
      </c>
      <c r="P368" s="15" t="str">
        <f aca="false">IF(O368="","",SUMIF('Daily Fills'!L347:L20345,'Growth Plan &amp; Statistics'!M368,'Daily Fills'!E347:E20345)/1000000)</f>
        <v/>
      </c>
      <c r="Q368" s="16"/>
      <c r="R368" s="16" t="str">
        <f aca="false">IF(N368="","",F368)</f>
        <v/>
      </c>
      <c r="S368" s="10"/>
    </row>
    <row collapsed="false" customFormat="false" customHeight="false" hidden="false" ht="13.3" outlineLevel="0" r="369">
      <c r="A369" s="16" t="n">
        <v>350</v>
      </c>
      <c r="B369" s="16" t="n">
        <f aca="false">ROUNDUP(A369/5,0)</f>
        <v>70</v>
      </c>
      <c r="C369" s="16" t="n">
        <f aca="false">ROUNDUP(A369/20.83333333,0)</f>
        <v>17</v>
      </c>
      <c r="D369" s="65" t="inlineStr">
        <f aca="false">IF(M369="",IF(C369=C368,D368,EDATE(D368,1)),M369)</f>
        <is>
          <t/>
        </is>
      </c>
      <c r="E369" s="16" t="n">
        <f aca="false">I368</f>
        <v>2817775.81</v>
      </c>
      <c r="F369" s="15" t="n">
        <f aca="false">ROUND(MIN($B$14,IF(SizeCalc="margin",E369*$E$13*$E$12/100000,E369*$I$13/$I$12/10)),2)</f>
        <v>100</v>
      </c>
      <c r="G369" s="15" t="n">
        <f aca="false">$B$12*$B$13</f>
        <v>10</v>
      </c>
      <c r="H369" s="15" t="n">
        <f aca="false">IF(Q369="",G369*F369*10,Q369)</f>
        <v>10000</v>
      </c>
      <c r="I369" s="18" t="n">
        <f aca="false">E369+H369</f>
        <v>2827775.81</v>
      </c>
      <c r="J369" s="18" t="n">
        <f aca="false">J368+(I369-I368)</f>
        <v>2777775.81</v>
      </c>
      <c r="K369" s="67" t="n">
        <f aca="false">H369/E369</f>
        <v>0.00354889837740498</v>
      </c>
      <c r="L369" s="67"/>
      <c r="M369" s="64"/>
      <c r="N369" s="16" t="str">
        <f aca="false">IF(M369="","",SUMIF('Daily Fills'!L348:L20334,'Growth Plan &amp; Statistics'!M369,'Daily Fills'!O348:O20334))</f>
        <v/>
      </c>
      <c r="O369" s="15" t="str">
        <f aca="false">IF(N369="","",SUMIF('Daily Fills'!L348:L20334,'Growth Plan &amp; Statistics'!M369,'Daily Fills'!P348:P20334))</f>
        <v/>
      </c>
      <c r="P369" s="15" t="str">
        <f aca="false">IF(O369="","",SUMIF('Daily Fills'!L348:L20346,'Growth Plan &amp; Statistics'!M369,'Daily Fills'!E348:E20346)/1000000)</f>
        <v/>
      </c>
      <c r="Q369" s="16"/>
      <c r="R369" s="16" t="str">
        <f aca="false">IF(N369="","",F369)</f>
        <v/>
      </c>
      <c r="S369" s="10"/>
    </row>
    <row collapsed="false" customFormat="false" customHeight="false" hidden="false" ht="13.3" outlineLevel="0" r="370">
      <c r="A370" s="16" t="n">
        <v>351</v>
      </c>
      <c r="B370" s="16" t="n">
        <f aca="false">ROUNDUP(A370/5,0)</f>
        <v>71</v>
      </c>
      <c r="C370" s="16" t="n">
        <f aca="false">ROUNDUP(A370/20.83333333,0)</f>
        <v>17</v>
      </c>
      <c r="D370" s="65" t="inlineStr">
        <f aca="false">IF(M370="",IF(C370=C369,D369,EDATE(D369,1)),M370)</f>
        <is>
          <t/>
        </is>
      </c>
      <c r="E370" s="16" t="n">
        <f aca="false">I369</f>
        <v>2827775.81</v>
      </c>
      <c r="F370" s="15" t="n">
        <f aca="false">ROUND(MIN($B$14,IF(SizeCalc="margin",E370*$E$13*$E$12/100000,E370*$I$13/$I$12/10)),2)</f>
        <v>100</v>
      </c>
      <c r="G370" s="15" t="n">
        <f aca="false">$B$12*$B$13</f>
        <v>10</v>
      </c>
      <c r="H370" s="15" t="n">
        <f aca="false">IF(Q370="",G370*F370*10,Q370)</f>
        <v>10000</v>
      </c>
      <c r="I370" s="18" t="n">
        <f aca="false">E370+H370</f>
        <v>2837775.81</v>
      </c>
      <c r="J370" s="18" t="n">
        <f aca="false">J369+(I370-I369)</f>
        <v>2787775.81</v>
      </c>
      <c r="K370" s="67" t="n">
        <f aca="false">H370/E370</f>
        <v>0.00353634823688516</v>
      </c>
      <c r="L370" s="67"/>
      <c r="M370" s="64"/>
      <c r="N370" s="16" t="str">
        <f aca="false">IF(M370="","",SUMIF('Daily Fills'!L349:L20335,'Growth Plan &amp; Statistics'!M370,'Daily Fills'!O349:O20335))</f>
        <v/>
      </c>
      <c r="O370" s="15" t="str">
        <f aca="false">IF(N370="","",SUMIF('Daily Fills'!L349:L20335,'Growth Plan &amp; Statistics'!M370,'Daily Fills'!P349:P20335))</f>
        <v/>
      </c>
      <c r="P370" s="15" t="str">
        <f aca="false">IF(O370="","",SUMIF('Daily Fills'!L349:L20347,'Growth Plan &amp; Statistics'!M370,'Daily Fills'!E349:E20347)/1000000)</f>
        <v/>
      </c>
      <c r="Q370" s="16"/>
      <c r="R370" s="16" t="str">
        <f aca="false">IF(N370="","",F370)</f>
        <v/>
      </c>
      <c r="S370" s="10"/>
    </row>
    <row collapsed="false" customFormat="false" customHeight="false" hidden="false" ht="13.3" outlineLevel="0" r="371">
      <c r="A371" s="16" t="n">
        <v>352</v>
      </c>
      <c r="B371" s="16" t="n">
        <f aca="false">ROUNDUP(A371/5,0)</f>
        <v>71</v>
      </c>
      <c r="C371" s="16" t="n">
        <f aca="false">ROUNDUP(A371/20.83333333,0)</f>
        <v>17</v>
      </c>
      <c r="D371" s="65" t="inlineStr">
        <f aca="false">IF(M371="",IF(C371=C370,D370,EDATE(D370,1)),M371)</f>
        <is>
          <t/>
        </is>
      </c>
      <c r="E371" s="16" t="n">
        <f aca="false">I370</f>
        <v>2837775.81</v>
      </c>
      <c r="F371" s="15" t="n">
        <f aca="false">ROUND(MIN($B$14,IF(SizeCalc="margin",E371*$E$13*$E$12/100000,E371*$I$13/$I$12/10)),2)</f>
        <v>100</v>
      </c>
      <c r="G371" s="15" t="n">
        <f aca="false">$B$12*$B$13</f>
        <v>10</v>
      </c>
      <c r="H371" s="15" t="n">
        <f aca="false">IF(Q371="",G371*F371*10,Q371)</f>
        <v>10000</v>
      </c>
      <c r="I371" s="18" t="n">
        <f aca="false">E371+H371</f>
        <v>2847775.81</v>
      </c>
      <c r="J371" s="18" t="n">
        <f aca="false">J370+(I371-I370)</f>
        <v>2797775.81</v>
      </c>
      <c r="K371" s="67" t="n">
        <f aca="false">H371/E371</f>
        <v>0.00352388654690802</v>
      </c>
      <c r="L371" s="67"/>
      <c r="M371" s="64"/>
      <c r="N371" s="16" t="str">
        <f aca="false">IF(M371="","",SUMIF('Daily Fills'!L350:L20336,'Growth Plan &amp; Statistics'!M371,'Daily Fills'!O350:O20336))</f>
        <v/>
      </c>
      <c r="O371" s="15" t="str">
        <f aca="false">IF(N371="","",SUMIF('Daily Fills'!L350:L20336,'Growth Plan &amp; Statistics'!M371,'Daily Fills'!P350:P20336))</f>
        <v/>
      </c>
      <c r="P371" s="15" t="str">
        <f aca="false">IF(O371="","",SUMIF('Daily Fills'!L350:L20348,'Growth Plan &amp; Statistics'!M371,'Daily Fills'!E350:E20348)/1000000)</f>
        <v/>
      </c>
      <c r="Q371" s="16"/>
      <c r="R371" s="16" t="str">
        <f aca="false">IF(N371="","",F371)</f>
        <v/>
      </c>
      <c r="S371" s="10"/>
    </row>
    <row collapsed="false" customFormat="false" customHeight="false" hidden="false" ht="13.3" outlineLevel="0" r="372">
      <c r="A372" s="16" t="n">
        <v>353</v>
      </c>
      <c r="B372" s="16" t="n">
        <f aca="false">ROUNDUP(A372/5,0)</f>
        <v>71</v>
      </c>
      <c r="C372" s="16" t="n">
        <f aca="false">ROUNDUP(A372/20.83333333,0)</f>
        <v>17</v>
      </c>
      <c r="D372" s="65" t="inlineStr">
        <f aca="false">IF(M372="",IF(C372=C371,D371,EDATE(D371,1)),M372)</f>
        <is>
          <t/>
        </is>
      </c>
      <c r="E372" s="16" t="n">
        <f aca="false">I371</f>
        <v>2847775.81</v>
      </c>
      <c r="F372" s="15" t="n">
        <f aca="false">ROUND(MIN($B$14,IF(SizeCalc="margin",E372*$E$13*$E$12/100000,E372*$I$13/$I$12/10)),2)</f>
        <v>100</v>
      </c>
      <c r="G372" s="15" t="n">
        <f aca="false">$B$12*$B$13</f>
        <v>10</v>
      </c>
      <c r="H372" s="15" t="n">
        <f aca="false">IF(Q372="",G372*F372*10,Q372)</f>
        <v>10000</v>
      </c>
      <c r="I372" s="18" t="n">
        <f aca="false">E372+H372</f>
        <v>2857775.81</v>
      </c>
      <c r="J372" s="18" t="n">
        <f aca="false">J371+(I372-I371)</f>
        <v>2807775.81</v>
      </c>
      <c r="K372" s="67" t="n">
        <f aca="false">H372/E372</f>
        <v>0.00351151237568803</v>
      </c>
      <c r="L372" s="67"/>
      <c r="M372" s="64"/>
      <c r="N372" s="16" t="str">
        <f aca="false">IF(M372="","",SUMIF('Daily Fills'!L351:L20337,'Growth Plan &amp; Statistics'!M372,'Daily Fills'!O351:O20337))</f>
        <v/>
      </c>
      <c r="O372" s="15" t="str">
        <f aca="false">IF(N372="","",SUMIF('Daily Fills'!L351:L20337,'Growth Plan &amp; Statistics'!M372,'Daily Fills'!P351:P20337))</f>
        <v/>
      </c>
      <c r="P372" s="15" t="str">
        <f aca="false">IF(O372="","",SUMIF('Daily Fills'!L351:L20349,'Growth Plan &amp; Statistics'!M372,'Daily Fills'!E351:E20349)/1000000)</f>
        <v/>
      </c>
      <c r="Q372" s="16"/>
      <c r="R372" s="16" t="str">
        <f aca="false">IF(N372="","",F372)</f>
        <v/>
      </c>
      <c r="S372" s="10"/>
    </row>
    <row collapsed="false" customFormat="false" customHeight="false" hidden="false" ht="13.3" outlineLevel="0" r="373">
      <c r="A373" s="16" t="n">
        <v>354</v>
      </c>
      <c r="B373" s="16" t="n">
        <f aca="false">ROUNDUP(A373/5,0)</f>
        <v>71</v>
      </c>
      <c r="C373" s="16" t="n">
        <f aca="false">ROUNDUP(A373/20.83333333,0)</f>
        <v>17</v>
      </c>
      <c r="D373" s="65" t="inlineStr">
        <f aca="false">IF(M373="",IF(C373=C372,D372,EDATE(D372,1)),M373)</f>
        <is>
          <t/>
        </is>
      </c>
      <c r="E373" s="16" t="n">
        <f aca="false">I372</f>
        <v>2857775.81</v>
      </c>
      <c r="F373" s="15" t="n">
        <f aca="false">ROUND(MIN($B$14,IF(SizeCalc="margin",E373*$E$13*$E$12/100000,E373*$I$13/$I$12/10)),2)</f>
        <v>100</v>
      </c>
      <c r="G373" s="15" t="n">
        <f aca="false">$B$12*$B$13</f>
        <v>10</v>
      </c>
      <c r="H373" s="15" t="n">
        <f aca="false">IF(Q373="",G373*F373*10,Q373)</f>
        <v>10000</v>
      </c>
      <c r="I373" s="18" t="n">
        <f aca="false">E373+H373</f>
        <v>2867775.81</v>
      </c>
      <c r="J373" s="18" t="n">
        <f aca="false">J372+(I373-I372)</f>
        <v>2817775.81</v>
      </c>
      <c r="K373" s="67" t="n">
        <f aca="false">H373/E373</f>
        <v>0.00349922480448178</v>
      </c>
      <c r="L373" s="67"/>
      <c r="M373" s="64"/>
      <c r="N373" s="16" t="str">
        <f aca="false">IF(M373="","",SUMIF('Daily Fills'!L352:L20338,'Growth Plan &amp; Statistics'!M373,'Daily Fills'!O352:O20338))</f>
        <v/>
      </c>
      <c r="O373" s="15" t="str">
        <f aca="false">IF(N373="","",SUMIF('Daily Fills'!L352:L20338,'Growth Plan &amp; Statistics'!M373,'Daily Fills'!P352:P20338))</f>
        <v/>
      </c>
      <c r="P373" s="15" t="str">
        <f aca="false">IF(O373="","",SUMIF('Daily Fills'!L352:L20350,'Growth Plan &amp; Statistics'!M373,'Daily Fills'!E352:E20350)/1000000)</f>
        <v/>
      </c>
      <c r="Q373" s="16"/>
      <c r="R373" s="16" t="str">
        <f aca="false">IF(N373="","",F373)</f>
        <v/>
      </c>
      <c r="S373" s="10"/>
    </row>
    <row collapsed="false" customFormat="false" customHeight="false" hidden="false" ht="13.3" outlineLevel="0" r="374">
      <c r="A374" s="16" t="n">
        <v>355</v>
      </c>
      <c r="B374" s="16" t="n">
        <f aca="false">ROUNDUP(A374/5,0)</f>
        <v>71</v>
      </c>
      <c r="C374" s="16" t="n">
        <f aca="false">ROUNDUP(A374/20.83333333,0)</f>
        <v>18</v>
      </c>
      <c r="D374" s="65" t="n">
        <f aca="false">IF(M374="",IF(C374=C373,D373,EDATE(D373,1)),M374)</f>
        <v>42328</v>
      </c>
      <c r="E374" s="16" t="n">
        <f aca="false">I373</f>
        <v>2867775.81</v>
      </c>
      <c r="F374" s="15" t="n">
        <f aca="false">ROUND(MIN($B$14,IF(SizeCalc="margin",E374*$E$13*$E$12/100000,E374*$I$13/$I$12/10)),2)</f>
        <v>100</v>
      </c>
      <c r="G374" s="15" t="n">
        <f aca="false">$B$12*$B$13</f>
        <v>10</v>
      </c>
      <c r="H374" s="15" t="n">
        <f aca="false">IF(Q374="",G374*F374*10,Q374)</f>
        <v>10000</v>
      </c>
      <c r="I374" s="18" t="n">
        <f aca="false">E374+H374</f>
        <v>2877775.81</v>
      </c>
      <c r="J374" s="18" t="n">
        <f aca="false">J373+(I374-I373)</f>
        <v>2827775.81</v>
      </c>
      <c r="K374" s="67" t="n">
        <f aca="false">H374/E374</f>
        <v>0.00348702292736056</v>
      </c>
      <c r="L374" s="67"/>
      <c r="M374" s="64"/>
      <c r="N374" s="16" t="str">
        <f aca="false">IF(M374="","",SUMIF('Daily Fills'!L353:L20339,'Growth Plan &amp; Statistics'!M374,'Daily Fills'!O353:O20339))</f>
        <v/>
      </c>
      <c r="O374" s="15" t="str">
        <f aca="false">IF(N374="","",SUMIF('Daily Fills'!L353:L20339,'Growth Plan &amp; Statistics'!M374,'Daily Fills'!P353:P20339))</f>
        <v/>
      </c>
      <c r="P374" s="15" t="str">
        <f aca="false">IF(O374="","",SUMIF('Daily Fills'!L353:L20351,'Growth Plan &amp; Statistics'!M374,'Daily Fills'!E353:E20351)/1000000)</f>
        <v/>
      </c>
      <c r="Q374" s="16"/>
      <c r="R374" s="16" t="str">
        <f aca="false">IF(N374="","",F374)</f>
        <v/>
      </c>
      <c r="S374" s="10"/>
    </row>
    <row collapsed="false" customFormat="false" customHeight="false" hidden="false" ht="13.3" outlineLevel="0" r="375">
      <c r="A375" s="16" t="n">
        <v>356</v>
      </c>
      <c r="B375" s="16" t="n">
        <f aca="false">ROUNDUP(A375/5,0)</f>
        <v>72</v>
      </c>
      <c r="C375" s="16" t="n">
        <f aca="false">ROUNDUP(A375/20.83333333,0)</f>
        <v>18</v>
      </c>
      <c r="D375" s="65" t="inlineStr">
        <f aca="false">IF(M375="",IF(C375=C374,D374,EDATE(D374,1)),M375)</f>
        <is>
          <t/>
        </is>
      </c>
      <c r="E375" s="16" t="n">
        <f aca="false">I374</f>
        <v>2877775.81</v>
      </c>
      <c r="F375" s="15" t="n">
        <f aca="false">ROUND(MIN($B$14,IF(SizeCalc="margin",E375*$E$13*$E$12/100000,E375*$I$13/$I$12/10)),2)</f>
        <v>100</v>
      </c>
      <c r="G375" s="15" t="n">
        <f aca="false">$B$12*$B$13</f>
        <v>10</v>
      </c>
      <c r="H375" s="15" t="n">
        <f aca="false">IF(Q375="",G375*F375*10,Q375)</f>
        <v>10000</v>
      </c>
      <c r="I375" s="18" t="n">
        <f aca="false">E375+H375</f>
        <v>2887775.81</v>
      </c>
      <c r="J375" s="18" t="n">
        <f aca="false">J374+(I375-I374)</f>
        <v>2837775.81</v>
      </c>
      <c r="K375" s="67" t="n">
        <f aca="false">H375/E375</f>
        <v>0.00347490585098775</v>
      </c>
      <c r="L375" s="67"/>
      <c r="M375" s="64"/>
      <c r="N375" s="16" t="str">
        <f aca="false">IF(M375="","",SUMIF('Daily Fills'!L354:L20340,'Growth Plan &amp; Statistics'!M375,'Daily Fills'!O354:O20340))</f>
        <v/>
      </c>
      <c r="O375" s="15" t="str">
        <f aca="false">IF(N375="","",SUMIF('Daily Fills'!L354:L20340,'Growth Plan &amp; Statistics'!M375,'Daily Fills'!P354:P20340))</f>
        <v/>
      </c>
      <c r="P375" s="15" t="str">
        <f aca="false">IF(O375="","",SUMIF('Daily Fills'!L354:L20352,'Growth Plan &amp; Statistics'!M375,'Daily Fills'!E354:E20352)/1000000)</f>
        <v/>
      </c>
      <c r="Q375" s="16"/>
      <c r="R375" s="16" t="str">
        <f aca="false">IF(N375="","",F375)</f>
        <v/>
      </c>
      <c r="S375" s="10"/>
    </row>
    <row collapsed="false" customFormat="false" customHeight="false" hidden="false" ht="13.3" outlineLevel="0" r="376">
      <c r="A376" s="16" t="n">
        <v>357</v>
      </c>
      <c r="B376" s="16" t="n">
        <f aca="false">ROUNDUP(A376/5,0)</f>
        <v>72</v>
      </c>
      <c r="C376" s="16" t="n">
        <f aca="false">ROUNDUP(A376/20.83333333,0)</f>
        <v>18</v>
      </c>
      <c r="D376" s="65" t="inlineStr">
        <f aca="false">IF(M376="",IF(C376=C375,D375,EDATE(D375,1)),M376)</f>
        <is>
          <t/>
        </is>
      </c>
      <c r="E376" s="16" t="n">
        <f aca="false">I375</f>
        <v>2887775.81</v>
      </c>
      <c r="F376" s="15" t="n">
        <f aca="false">ROUND(MIN($B$14,IF(SizeCalc="margin",E376*$E$13*$E$12/100000,E376*$I$13/$I$12/10)),2)</f>
        <v>100</v>
      </c>
      <c r="G376" s="15" t="n">
        <f aca="false">$B$12*$B$13</f>
        <v>10</v>
      </c>
      <c r="H376" s="15" t="n">
        <f aca="false">IF(Q376="",G376*F376*10,Q376)</f>
        <v>10000</v>
      </c>
      <c r="I376" s="18" t="n">
        <f aca="false">E376+H376</f>
        <v>2897775.81</v>
      </c>
      <c r="J376" s="18" t="n">
        <f aca="false">J375+(I376-I375)</f>
        <v>2847775.81</v>
      </c>
      <c r="K376" s="67" t="n">
        <f aca="false">H376/E376</f>
        <v>0.00346287269440075</v>
      </c>
      <c r="L376" s="67"/>
      <c r="M376" s="64"/>
      <c r="N376" s="16" t="str">
        <f aca="false">IF(M376="","",SUMIF('Daily Fills'!L355:L20341,'Growth Plan &amp; Statistics'!M376,'Daily Fills'!O355:O20341))</f>
        <v/>
      </c>
      <c r="O376" s="15" t="str">
        <f aca="false">IF(N376="","",SUMIF('Daily Fills'!L355:L20341,'Growth Plan &amp; Statistics'!M376,'Daily Fills'!P355:P20341))</f>
        <v/>
      </c>
      <c r="P376" s="15" t="str">
        <f aca="false">IF(O376="","",SUMIF('Daily Fills'!L355:L20353,'Growth Plan &amp; Statistics'!M376,'Daily Fills'!E355:E20353)/1000000)</f>
        <v/>
      </c>
      <c r="Q376" s="16"/>
      <c r="R376" s="16" t="str">
        <f aca="false">IF(N376="","",F376)</f>
        <v/>
      </c>
      <c r="S376" s="10"/>
    </row>
    <row collapsed="false" customFormat="false" customHeight="false" hidden="false" ht="13.3" outlineLevel="0" r="377">
      <c r="A377" s="16" t="n">
        <v>358</v>
      </c>
      <c r="B377" s="16" t="n">
        <f aca="false">ROUNDUP(A377/5,0)</f>
        <v>72</v>
      </c>
      <c r="C377" s="16" t="n">
        <f aca="false">ROUNDUP(A377/20.83333333,0)</f>
        <v>18</v>
      </c>
      <c r="D377" s="65" t="inlineStr">
        <f aca="false">IF(M377="",IF(C377=C376,D376,EDATE(D376,1)),M377)</f>
        <is>
          <t/>
        </is>
      </c>
      <c r="E377" s="16" t="n">
        <f aca="false">I376</f>
        <v>2897775.81</v>
      </c>
      <c r="F377" s="15" t="n">
        <f aca="false">ROUND(MIN($B$14,IF(SizeCalc="margin",E377*$E$13*$E$12/100000,E377*$I$13/$I$12/10)),2)</f>
        <v>100</v>
      </c>
      <c r="G377" s="15" t="n">
        <f aca="false">$B$12*$B$13</f>
        <v>10</v>
      </c>
      <c r="H377" s="15" t="n">
        <f aca="false">IF(Q377="",G377*F377*10,Q377)</f>
        <v>10000</v>
      </c>
      <c r="I377" s="18" t="n">
        <f aca="false">E377+H377</f>
        <v>2907775.81</v>
      </c>
      <c r="J377" s="18" t="n">
        <f aca="false">J376+(I377-I376)</f>
        <v>2857775.81</v>
      </c>
      <c r="K377" s="67" t="n">
        <f aca="false">H377/E377</f>
        <v>0.00345092258879751</v>
      </c>
      <c r="L377" s="67"/>
      <c r="M377" s="64"/>
      <c r="N377" s="16" t="str">
        <f aca="false">IF(M377="","",SUMIF('Daily Fills'!L356:L20342,'Growth Plan &amp; Statistics'!M377,'Daily Fills'!O356:O20342))</f>
        <v/>
      </c>
      <c r="O377" s="15" t="str">
        <f aca="false">IF(N377="","",SUMIF('Daily Fills'!L356:L20342,'Growth Plan &amp; Statistics'!M377,'Daily Fills'!P356:P20342))</f>
        <v/>
      </c>
      <c r="P377" s="15" t="str">
        <f aca="false">IF(O377="","",SUMIF('Daily Fills'!L356:L20354,'Growth Plan &amp; Statistics'!M377,'Daily Fills'!E356:E20354)/1000000)</f>
        <v/>
      </c>
      <c r="Q377" s="16"/>
      <c r="R377" s="16" t="str">
        <f aca="false">IF(N377="","",F377)</f>
        <v/>
      </c>
      <c r="S377" s="10"/>
    </row>
    <row collapsed="false" customFormat="false" customHeight="false" hidden="false" ht="13.3" outlineLevel="0" r="378">
      <c r="A378" s="16" t="n">
        <v>359</v>
      </c>
      <c r="B378" s="16" t="n">
        <f aca="false">ROUNDUP(A378/5,0)</f>
        <v>72</v>
      </c>
      <c r="C378" s="16" t="n">
        <f aca="false">ROUNDUP(A378/20.83333333,0)</f>
        <v>18</v>
      </c>
      <c r="D378" s="65" t="inlineStr">
        <f aca="false">IF(M378="",IF(C378=C377,D377,EDATE(D377,1)),M378)</f>
        <is>
          <t/>
        </is>
      </c>
      <c r="E378" s="16" t="n">
        <f aca="false">I377</f>
        <v>2907775.81</v>
      </c>
      <c r="F378" s="15" t="n">
        <f aca="false">ROUND(MIN($B$14,IF(SizeCalc="margin",E378*$E$13*$E$12/100000,E378*$I$13/$I$12/10)),2)</f>
        <v>100</v>
      </c>
      <c r="G378" s="15" t="n">
        <f aca="false">$B$12*$B$13</f>
        <v>10</v>
      </c>
      <c r="H378" s="15" t="n">
        <f aca="false">IF(Q378="",G378*F378*10,Q378)</f>
        <v>10000</v>
      </c>
      <c r="I378" s="18" t="n">
        <f aca="false">E378+H378</f>
        <v>2917775.81</v>
      </c>
      <c r="J378" s="18" t="n">
        <f aca="false">J377+(I378-I377)</f>
        <v>2867775.81</v>
      </c>
      <c r="K378" s="67" t="n">
        <f aca="false">H378/E378</f>
        <v>0.00343905467732741</v>
      </c>
      <c r="L378" s="67"/>
      <c r="M378" s="64"/>
      <c r="N378" s="16" t="str">
        <f aca="false">IF(M378="","",SUMIF('Daily Fills'!L357:L20343,'Growth Plan &amp; Statistics'!M378,'Daily Fills'!O357:O20343))</f>
        <v/>
      </c>
      <c r="O378" s="15" t="str">
        <f aca="false">IF(N378="","",SUMIF('Daily Fills'!L357:L20343,'Growth Plan &amp; Statistics'!M378,'Daily Fills'!P357:P20343))</f>
        <v/>
      </c>
      <c r="P378" s="15" t="str">
        <f aca="false">IF(O378="","",SUMIF('Daily Fills'!L357:L20355,'Growth Plan &amp; Statistics'!M378,'Daily Fills'!E357:E20355)/1000000)</f>
        <v/>
      </c>
      <c r="Q378" s="16"/>
      <c r="R378" s="16" t="str">
        <f aca="false">IF(N378="","",F378)</f>
        <v/>
      </c>
      <c r="S378" s="10"/>
    </row>
    <row collapsed="false" customFormat="false" customHeight="false" hidden="false" ht="13.3" outlineLevel="0" r="379">
      <c r="A379" s="16" t="n">
        <v>360</v>
      </c>
      <c r="B379" s="16" t="n">
        <f aca="false">ROUNDUP(A379/5,0)</f>
        <v>72</v>
      </c>
      <c r="C379" s="16" t="n">
        <f aca="false">ROUNDUP(A379/20.83333333,0)</f>
        <v>18</v>
      </c>
      <c r="D379" s="65" t="inlineStr">
        <f aca="false">IF(M379="",IF(C379=C378,D378,EDATE(D378,1)),M379)</f>
        <is>
          <t/>
        </is>
      </c>
      <c r="E379" s="16" t="n">
        <f aca="false">I378</f>
        <v>2917775.81</v>
      </c>
      <c r="F379" s="15" t="n">
        <f aca="false">ROUND(MIN($B$14,IF(SizeCalc="margin",E379*$E$13*$E$12/100000,E379*$I$13/$I$12/10)),2)</f>
        <v>100</v>
      </c>
      <c r="G379" s="15" t="n">
        <f aca="false">$B$12*$B$13</f>
        <v>10</v>
      </c>
      <c r="H379" s="15" t="n">
        <f aca="false">IF(Q379="",G379*F379*10,Q379)</f>
        <v>10000</v>
      </c>
      <c r="I379" s="18" t="n">
        <f aca="false">E379+H379</f>
        <v>2927775.81</v>
      </c>
      <c r="J379" s="18" t="n">
        <f aca="false">J378+(I379-I378)</f>
        <v>2877775.81</v>
      </c>
      <c r="K379" s="67" t="n">
        <f aca="false">H379/E379</f>
        <v>0.00342726811488646</v>
      </c>
      <c r="L379" s="67"/>
      <c r="M379" s="64"/>
      <c r="N379" s="16" t="str">
        <f aca="false">IF(M379="","",SUMIF('Daily Fills'!L358:L20344,'Growth Plan &amp; Statistics'!M379,'Daily Fills'!O358:O20344))</f>
        <v/>
      </c>
      <c r="O379" s="15" t="str">
        <f aca="false">IF(N379="","",SUMIF('Daily Fills'!L358:L20344,'Growth Plan &amp; Statistics'!M379,'Daily Fills'!P358:P20344))</f>
        <v/>
      </c>
      <c r="P379" s="15" t="str">
        <f aca="false">IF(O379="","",SUMIF('Daily Fills'!L358:L20356,'Growth Plan &amp; Statistics'!M379,'Daily Fills'!E358:E20356)/1000000)</f>
        <v/>
      </c>
      <c r="Q379" s="16"/>
      <c r="R379" s="16" t="str">
        <f aca="false">IF(N379="","",F379)</f>
        <v/>
      </c>
      <c r="S379" s="10"/>
    </row>
    <row collapsed="false" customFormat="false" customHeight="false" hidden="false" ht="13.3" outlineLevel="0" r="380">
      <c r="A380" s="16" t="n">
        <v>361</v>
      </c>
      <c r="B380" s="16" t="n">
        <f aca="false">ROUNDUP(A380/5,0)</f>
        <v>73</v>
      </c>
      <c r="C380" s="16" t="n">
        <f aca="false">ROUNDUP(A380/20.83333333,0)</f>
        <v>18</v>
      </c>
      <c r="D380" s="65" t="inlineStr">
        <f aca="false">IF(M380="",IF(C380=C379,D379,EDATE(D379,1)),M380)</f>
        <is>
          <t/>
        </is>
      </c>
      <c r="E380" s="16" t="n">
        <f aca="false">I379</f>
        <v>2927775.81</v>
      </c>
      <c r="F380" s="15" t="n">
        <f aca="false">ROUND(MIN($B$14,IF(SizeCalc="margin",E380*$E$13*$E$12/100000,E380*$I$13/$I$12/10)),2)</f>
        <v>100</v>
      </c>
      <c r="G380" s="15" t="n">
        <f aca="false">$B$12*$B$13</f>
        <v>10</v>
      </c>
      <c r="H380" s="15" t="n">
        <f aca="false">IF(Q380="",G380*F380*10,Q380)</f>
        <v>10000</v>
      </c>
      <c r="I380" s="18" t="n">
        <f aca="false">E380+H380</f>
        <v>2937775.81</v>
      </c>
      <c r="J380" s="18" t="n">
        <f aca="false">J379+(I380-I379)</f>
        <v>2887775.81</v>
      </c>
      <c r="K380" s="67" t="n">
        <f aca="false">H380/E380</f>
        <v>0.00341556206791667</v>
      </c>
      <c r="L380" s="67"/>
      <c r="M380" s="64"/>
      <c r="N380" s="16" t="str">
        <f aca="false">IF(M380="","",SUMIF('Daily Fills'!L359:L20345,'Growth Plan &amp; Statistics'!M380,'Daily Fills'!O359:O20345))</f>
        <v/>
      </c>
      <c r="O380" s="15" t="str">
        <f aca="false">IF(N380="","",SUMIF('Daily Fills'!L359:L20345,'Growth Plan &amp; Statistics'!M380,'Daily Fills'!P359:P20345))</f>
        <v/>
      </c>
      <c r="P380" s="15" t="str">
        <f aca="false">IF(O380="","",SUMIF('Daily Fills'!L359:L20357,'Growth Plan &amp; Statistics'!M380,'Daily Fills'!E359:E20357)/1000000)</f>
        <v/>
      </c>
      <c r="Q380" s="16"/>
      <c r="R380" s="16" t="str">
        <f aca="false">IF(N380="","",F380)</f>
        <v/>
      </c>
      <c r="S380" s="10"/>
    </row>
    <row collapsed="false" customFormat="false" customHeight="false" hidden="false" ht="13.3" outlineLevel="0" r="381">
      <c r="A381" s="16" t="n">
        <v>362</v>
      </c>
      <c r="B381" s="16" t="n">
        <f aca="false">ROUNDUP(A381/5,0)</f>
        <v>73</v>
      </c>
      <c r="C381" s="16" t="n">
        <f aca="false">ROUNDUP(A381/20.83333333,0)</f>
        <v>18</v>
      </c>
      <c r="D381" s="65" t="inlineStr">
        <f aca="false">IF(M381="",IF(C381=C380,D380,EDATE(D380,1)),M381)</f>
        <is>
          <t/>
        </is>
      </c>
      <c r="E381" s="16" t="n">
        <f aca="false">I380</f>
        <v>2937775.81</v>
      </c>
      <c r="F381" s="15" t="n">
        <f aca="false">ROUND(MIN($B$14,IF(SizeCalc="margin",E381*$E$13*$E$12/100000,E381*$I$13/$I$12/10)),2)</f>
        <v>100</v>
      </c>
      <c r="G381" s="15" t="n">
        <f aca="false">$B$12*$B$13</f>
        <v>10</v>
      </c>
      <c r="H381" s="15" t="n">
        <f aca="false">IF(Q381="",G381*F381*10,Q381)</f>
        <v>10000</v>
      </c>
      <c r="I381" s="18" t="n">
        <f aca="false">E381+H381</f>
        <v>2947775.81</v>
      </c>
      <c r="J381" s="18" t="n">
        <f aca="false">J380+(I381-I380)</f>
        <v>2897775.81</v>
      </c>
      <c r="K381" s="67" t="n">
        <f aca="false">H381/E381</f>
        <v>0.00340393571420959</v>
      </c>
      <c r="L381" s="67"/>
      <c r="M381" s="64"/>
      <c r="N381" s="16" t="str">
        <f aca="false">IF(M381="","",SUMIF('Daily Fills'!L360:L20346,'Growth Plan &amp; Statistics'!M381,'Daily Fills'!O360:O20346))</f>
        <v/>
      </c>
      <c r="O381" s="15" t="str">
        <f aca="false">IF(N381="","",SUMIF('Daily Fills'!L360:L20346,'Growth Plan &amp; Statistics'!M381,'Daily Fills'!P360:P20346))</f>
        <v/>
      </c>
      <c r="P381" s="15" t="str">
        <f aca="false">IF(O381="","",SUMIF('Daily Fills'!L360:L20358,'Growth Plan &amp; Statistics'!M381,'Daily Fills'!E360:E20358)/1000000)</f>
        <v/>
      </c>
      <c r="Q381" s="16"/>
      <c r="R381" s="16" t="str">
        <f aca="false">IF(N381="","",F381)</f>
        <v/>
      </c>
      <c r="S381" s="10"/>
    </row>
    <row collapsed="false" customFormat="false" customHeight="false" hidden="false" ht="13.3" outlineLevel="0" r="382">
      <c r="A382" s="16" t="n">
        <v>363</v>
      </c>
      <c r="B382" s="16" t="n">
        <f aca="false">ROUNDUP(A382/5,0)</f>
        <v>73</v>
      </c>
      <c r="C382" s="16" t="n">
        <f aca="false">ROUNDUP(A382/20.83333333,0)</f>
        <v>18</v>
      </c>
      <c r="D382" s="65" t="inlineStr">
        <f aca="false">IF(M382="",IF(C382=C381,D381,EDATE(D381,1)),M382)</f>
        <is>
          <t/>
        </is>
      </c>
      <c r="E382" s="16" t="n">
        <f aca="false">I381</f>
        <v>2947775.81</v>
      </c>
      <c r="F382" s="15" t="n">
        <f aca="false">ROUND(MIN($B$14,IF(SizeCalc="margin",E382*$E$13*$E$12/100000,E382*$I$13/$I$12/10)),2)</f>
        <v>100</v>
      </c>
      <c r="G382" s="15" t="n">
        <f aca="false">$B$12*$B$13</f>
        <v>10</v>
      </c>
      <c r="H382" s="15" t="n">
        <f aca="false">IF(Q382="",G382*F382*10,Q382)</f>
        <v>10000</v>
      </c>
      <c r="I382" s="18" t="n">
        <f aca="false">E382+H382</f>
        <v>2957775.81</v>
      </c>
      <c r="J382" s="18" t="n">
        <f aca="false">J381+(I382-I381)</f>
        <v>2907775.81</v>
      </c>
      <c r="K382" s="67" t="n">
        <f aca="false">H382/E382</f>
        <v>0.00339238824271375</v>
      </c>
      <c r="L382" s="67"/>
      <c r="M382" s="64"/>
      <c r="N382" s="16" t="str">
        <f aca="false">IF(M382="","",SUMIF('Daily Fills'!L361:L20347,'Growth Plan &amp; Statistics'!M382,'Daily Fills'!O361:O20347))</f>
        <v/>
      </c>
      <c r="O382" s="15" t="str">
        <f aca="false">IF(N382="","",SUMIF('Daily Fills'!L361:L20347,'Growth Plan &amp; Statistics'!M382,'Daily Fills'!P361:P20347))</f>
        <v/>
      </c>
      <c r="P382" s="15" t="str">
        <f aca="false">IF(O382="","",SUMIF('Daily Fills'!L361:L20359,'Growth Plan &amp; Statistics'!M382,'Daily Fills'!E361:E20359)/1000000)</f>
        <v/>
      </c>
      <c r="Q382" s="16"/>
      <c r="R382" s="16" t="str">
        <f aca="false">IF(N382="","",F382)</f>
        <v/>
      </c>
      <c r="S382" s="10"/>
    </row>
    <row collapsed="false" customFormat="false" customHeight="false" hidden="false" ht="13.3" outlineLevel="0" r="383">
      <c r="A383" s="16" t="n">
        <v>364</v>
      </c>
      <c r="B383" s="16" t="n">
        <f aca="false">ROUNDUP(A383/5,0)</f>
        <v>73</v>
      </c>
      <c r="C383" s="16" t="n">
        <f aca="false">ROUNDUP(A383/20.83333333,0)</f>
        <v>18</v>
      </c>
      <c r="D383" s="65" t="inlineStr">
        <f aca="false">IF(M383="",IF(C383=C382,D382,EDATE(D382,1)),M383)</f>
        <is>
          <t/>
        </is>
      </c>
      <c r="E383" s="16" t="n">
        <f aca="false">I382</f>
        <v>2957775.81</v>
      </c>
      <c r="F383" s="15" t="n">
        <f aca="false">ROUND(MIN($B$14,IF(SizeCalc="margin",E383*$E$13*$E$12/100000,E383*$I$13/$I$12/10)),2)</f>
        <v>100</v>
      </c>
      <c r="G383" s="15" t="n">
        <f aca="false">$B$12*$B$13</f>
        <v>10</v>
      </c>
      <c r="H383" s="15" t="n">
        <f aca="false">IF(Q383="",G383*F383*10,Q383)</f>
        <v>10000</v>
      </c>
      <c r="I383" s="18" t="n">
        <f aca="false">E383+H383</f>
        <v>2967775.81</v>
      </c>
      <c r="J383" s="18" t="n">
        <f aca="false">J382+(I383-I382)</f>
        <v>2917775.81</v>
      </c>
      <c r="K383" s="67" t="n">
        <f aca="false">H383/E383</f>
        <v>0.00338091885334609</v>
      </c>
      <c r="L383" s="67"/>
      <c r="M383" s="64"/>
      <c r="N383" s="16" t="str">
        <f aca="false">IF(M383="","",SUMIF('Daily Fills'!L362:L20348,'Growth Plan &amp; Statistics'!M383,'Daily Fills'!O362:O20348))</f>
        <v/>
      </c>
      <c r="O383" s="15" t="str">
        <f aca="false">IF(N383="","",SUMIF('Daily Fills'!L362:L20348,'Growth Plan &amp; Statistics'!M383,'Daily Fills'!P362:P20348))</f>
        <v/>
      </c>
      <c r="P383" s="15" t="str">
        <f aca="false">IF(O383="","",SUMIF('Daily Fills'!L362:L20360,'Growth Plan &amp; Statistics'!M383,'Daily Fills'!E362:E20360)/1000000)</f>
        <v/>
      </c>
      <c r="Q383" s="16"/>
      <c r="R383" s="16" t="str">
        <f aca="false">IF(N383="","",F383)</f>
        <v/>
      </c>
      <c r="S383" s="10"/>
    </row>
    <row collapsed="false" customFormat="false" customHeight="false" hidden="false" ht="13.3" outlineLevel="0" r="384">
      <c r="A384" s="16" t="n">
        <v>365</v>
      </c>
      <c r="B384" s="16" t="n">
        <f aca="false">ROUNDUP(A384/5,0)</f>
        <v>73</v>
      </c>
      <c r="C384" s="16" t="n">
        <f aca="false">ROUNDUP(A384/20.83333333,0)</f>
        <v>18</v>
      </c>
      <c r="D384" s="65" t="inlineStr">
        <f aca="false">IF(M384="",IF(C384=C383,D383,EDATE(D383,1)),M384)</f>
        <is>
          <t/>
        </is>
      </c>
      <c r="E384" s="16" t="n">
        <f aca="false">I383</f>
        <v>2967775.81</v>
      </c>
      <c r="F384" s="15" t="n">
        <f aca="false">ROUND(MIN($B$14,IF(SizeCalc="margin",E384*$E$13*$E$12/100000,E384*$I$13/$I$12/10)),2)</f>
        <v>100</v>
      </c>
      <c r="G384" s="15" t="n">
        <f aca="false">$B$12*$B$13</f>
        <v>10</v>
      </c>
      <c r="H384" s="15" t="n">
        <f aca="false">IF(Q384="",G384*F384*10,Q384)</f>
        <v>10000</v>
      </c>
      <c r="I384" s="18" t="n">
        <f aca="false">E384+H384</f>
        <v>2977775.81</v>
      </c>
      <c r="J384" s="18" t="n">
        <f aca="false">J383+(I384-I383)</f>
        <v>2927775.81</v>
      </c>
      <c r="K384" s="67" t="n">
        <f aca="false">H384/E384</f>
        <v>0.00336952675680715</v>
      </c>
      <c r="L384" s="67"/>
      <c r="M384" s="64"/>
      <c r="N384" s="16" t="str">
        <f aca="false">IF(M384="","",SUMIF('Daily Fills'!L363:L20349,'Growth Plan &amp; Statistics'!M384,'Daily Fills'!O363:O20349))</f>
        <v/>
      </c>
      <c r="O384" s="15" t="str">
        <f aca="false">IF(N384="","",SUMIF('Daily Fills'!L363:L20349,'Growth Plan &amp; Statistics'!M384,'Daily Fills'!P363:P20349))</f>
        <v/>
      </c>
      <c r="P384" s="15" t="str">
        <f aca="false">IF(O384="","",SUMIF('Daily Fills'!L363:L20361,'Growth Plan &amp; Statistics'!M384,'Daily Fills'!E363:E20361)/1000000)</f>
        <v/>
      </c>
      <c r="Q384" s="16"/>
      <c r="R384" s="16" t="str">
        <f aca="false">IF(N384="","",F384)</f>
        <v/>
      </c>
      <c r="S384" s="10"/>
    </row>
    <row collapsed="false" customFormat="false" customHeight="false" hidden="false" ht="13.3" outlineLevel="0" r="385">
      <c r="A385" s="16" t="n">
        <v>366</v>
      </c>
      <c r="B385" s="16" t="n">
        <f aca="false">ROUNDUP(A385/5,0)</f>
        <v>74</v>
      </c>
      <c r="C385" s="16" t="n">
        <f aca="false">ROUNDUP(A385/20.83333333,0)</f>
        <v>18</v>
      </c>
      <c r="D385" s="65" t="inlineStr">
        <f aca="false">IF(M385="",IF(C385=C384,D384,EDATE(D384,1)),M385)</f>
        <is>
          <t/>
        </is>
      </c>
      <c r="E385" s="16" t="n">
        <f aca="false">I384</f>
        <v>2977775.81</v>
      </c>
      <c r="F385" s="15" t="n">
        <f aca="false">ROUND(MIN($B$14,IF(SizeCalc="margin",E385*$E$13*$E$12/100000,E385*$I$13/$I$12/10)),2)</f>
        <v>100</v>
      </c>
      <c r="G385" s="15" t="n">
        <f aca="false">$B$12*$B$13</f>
        <v>10</v>
      </c>
      <c r="H385" s="15" t="n">
        <f aca="false">IF(Q385="",G385*F385*10,Q385)</f>
        <v>10000</v>
      </c>
      <c r="I385" s="18" t="n">
        <f aca="false">E385+H385</f>
        <v>2987775.81</v>
      </c>
      <c r="J385" s="18" t="n">
        <f aca="false">J384+(I385-I384)</f>
        <v>2937775.81</v>
      </c>
      <c r="K385" s="67" t="n">
        <f aca="false">H385/E385</f>
        <v>0.0033582111744</v>
      </c>
      <c r="L385" s="67"/>
      <c r="M385" s="64"/>
      <c r="N385" s="16" t="str">
        <f aca="false">IF(M385="","",SUMIF('Daily Fills'!L364:L20350,'Growth Plan &amp; Statistics'!M385,'Daily Fills'!O364:O20350))</f>
        <v/>
      </c>
      <c r="O385" s="15" t="str">
        <f aca="false">IF(N385="","",SUMIF('Daily Fills'!L364:L20350,'Growth Plan &amp; Statistics'!M385,'Daily Fills'!P364:P20350))</f>
        <v/>
      </c>
      <c r="P385" s="15" t="str">
        <f aca="false">IF(O385="","",SUMIF('Daily Fills'!L364:L20362,'Growth Plan &amp; Statistics'!M385,'Daily Fills'!E364:E20362)/1000000)</f>
        <v/>
      </c>
      <c r="Q385" s="16"/>
      <c r="R385" s="16" t="str">
        <f aca="false">IF(N385="","",F385)</f>
        <v/>
      </c>
      <c r="S385" s="10"/>
    </row>
    <row collapsed="false" customFormat="false" customHeight="false" hidden="false" ht="13.3" outlineLevel="0" r="386">
      <c r="A386" s="16" t="n">
        <v>367</v>
      </c>
      <c r="B386" s="16" t="n">
        <f aca="false">ROUNDUP(A386/5,0)</f>
        <v>74</v>
      </c>
      <c r="C386" s="16" t="n">
        <f aca="false">ROUNDUP(A386/20.83333333,0)</f>
        <v>18</v>
      </c>
      <c r="D386" s="65" t="inlineStr">
        <f aca="false">IF(M386="",IF(C386=C385,D385,EDATE(D385,1)),M386)</f>
        <is>
          <t/>
        </is>
      </c>
      <c r="E386" s="16" t="n">
        <f aca="false">I385</f>
        <v>2987775.81</v>
      </c>
      <c r="F386" s="15" t="n">
        <f aca="false">ROUND(MIN($B$14,IF(SizeCalc="margin",E386*$E$13*$E$12/100000,E386*$I$13/$I$12/10)),2)</f>
        <v>100</v>
      </c>
      <c r="G386" s="15" t="n">
        <f aca="false">$B$12*$B$13</f>
        <v>10</v>
      </c>
      <c r="H386" s="15" t="n">
        <f aca="false">IF(Q386="",G386*F386*10,Q386)</f>
        <v>10000</v>
      </c>
      <c r="I386" s="18" t="n">
        <f aca="false">E386+H386</f>
        <v>2997775.81</v>
      </c>
      <c r="J386" s="18" t="n">
        <f aca="false">J385+(I386-I385)</f>
        <v>2947775.81</v>
      </c>
      <c r="K386" s="67" t="n">
        <f aca="false">H386/E386</f>
        <v>0.00334697133785282</v>
      </c>
      <c r="L386" s="67"/>
      <c r="M386" s="64"/>
      <c r="N386" s="16" t="str">
        <f aca="false">IF(M386="","",SUMIF('Daily Fills'!L365:L20351,'Growth Plan &amp; Statistics'!M386,'Daily Fills'!O365:O20351))</f>
        <v/>
      </c>
      <c r="O386" s="15" t="str">
        <f aca="false">IF(N386="","",SUMIF('Daily Fills'!L365:L20351,'Growth Plan &amp; Statistics'!M386,'Daily Fills'!P365:P20351))</f>
        <v/>
      </c>
      <c r="P386" s="15" t="str">
        <f aca="false">IF(O386="","",SUMIF('Daily Fills'!L365:L20363,'Growth Plan &amp; Statistics'!M386,'Daily Fills'!E365:E20363)/1000000)</f>
        <v/>
      </c>
      <c r="Q386" s="16"/>
      <c r="R386" s="16" t="str">
        <f aca="false">IF(N386="","",F386)</f>
        <v/>
      </c>
      <c r="S386" s="10"/>
    </row>
    <row collapsed="false" customFormat="false" customHeight="false" hidden="false" ht="13.3" outlineLevel="0" r="387">
      <c r="A387" s="16" t="n">
        <v>368</v>
      </c>
      <c r="B387" s="16" t="n">
        <f aca="false">ROUNDUP(A387/5,0)</f>
        <v>74</v>
      </c>
      <c r="C387" s="16" t="n">
        <f aca="false">ROUNDUP(A387/20.83333333,0)</f>
        <v>18</v>
      </c>
      <c r="D387" s="65" t="inlineStr">
        <f aca="false">IF(M387="",IF(C387=C386,D386,EDATE(D386,1)),M387)</f>
        <is>
          <t/>
        </is>
      </c>
      <c r="E387" s="16" t="n">
        <f aca="false">I386</f>
        <v>2997775.81</v>
      </c>
      <c r="F387" s="15" t="n">
        <f aca="false">ROUND(MIN($B$14,IF(SizeCalc="margin",E387*$E$13*$E$12/100000,E387*$I$13/$I$12/10)),2)</f>
        <v>100</v>
      </c>
      <c r="G387" s="15" t="n">
        <f aca="false">$B$12*$B$13</f>
        <v>10</v>
      </c>
      <c r="H387" s="15" t="n">
        <f aca="false">IF(Q387="",G387*F387*10,Q387)</f>
        <v>10000</v>
      </c>
      <c r="I387" s="18" t="n">
        <f aca="false">E387+H387</f>
        <v>3007775.81</v>
      </c>
      <c r="J387" s="18" t="n">
        <f aca="false">J386+(I387-I386)</f>
        <v>2957775.81</v>
      </c>
      <c r="K387" s="67" t="n">
        <f aca="false">H387/E387</f>
        <v>0.00333580648914503</v>
      </c>
      <c r="L387" s="67"/>
      <c r="M387" s="64"/>
      <c r="N387" s="16" t="str">
        <f aca="false">IF(M387="","",SUMIF('Daily Fills'!L366:L20352,'Growth Plan &amp; Statistics'!M387,'Daily Fills'!O366:O20352))</f>
        <v/>
      </c>
      <c r="O387" s="15" t="str">
        <f aca="false">IF(N387="","",SUMIF('Daily Fills'!L366:L20352,'Growth Plan &amp; Statistics'!M387,'Daily Fills'!P366:P20352))</f>
        <v/>
      </c>
      <c r="P387" s="15" t="str">
        <f aca="false">IF(O387="","",SUMIF('Daily Fills'!L366:L20364,'Growth Plan &amp; Statistics'!M387,'Daily Fills'!E366:E20364)/1000000)</f>
        <v/>
      </c>
      <c r="Q387" s="16"/>
      <c r="R387" s="16" t="str">
        <f aca="false">IF(N387="","",F387)</f>
        <v/>
      </c>
      <c r="S387" s="10"/>
    </row>
    <row collapsed="false" customFormat="false" customHeight="false" hidden="false" ht="13.3" outlineLevel="0" r="388">
      <c r="A388" s="16" t="n">
        <v>369</v>
      </c>
      <c r="B388" s="16" t="n">
        <f aca="false">ROUNDUP(A388/5,0)</f>
        <v>74</v>
      </c>
      <c r="C388" s="16" t="n">
        <f aca="false">ROUNDUP(A388/20.83333333,0)</f>
        <v>18</v>
      </c>
      <c r="D388" s="65" t="inlineStr">
        <f aca="false">IF(M388="",IF(C388=C387,D387,EDATE(D387,1)),M388)</f>
        <is>
          <t/>
        </is>
      </c>
      <c r="E388" s="16" t="n">
        <f aca="false">I387</f>
        <v>3007775.81</v>
      </c>
      <c r="F388" s="15" t="n">
        <f aca="false">ROUND(MIN($B$14,IF(SizeCalc="margin",E388*$E$13*$E$12/100000,E388*$I$13/$I$12/10)),2)</f>
        <v>100</v>
      </c>
      <c r="G388" s="15" t="n">
        <f aca="false">$B$12*$B$13</f>
        <v>10</v>
      </c>
      <c r="H388" s="15" t="n">
        <f aca="false">IF(Q388="",G388*F388*10,Q388)</f>
        <v>10000</v>
      </c>
      <c r="I388" s="18" t="n">
        <f aca="false">E388+H388</f>
        <v>3017775.81</v>
      </c>
      <c r="J388" s="18" t="n">
        <f aca="false">J387+(I388-I387)</f>
        <v>2967775.81</v>
      </c>
      <c r="K388" s="67" t="n">
        <f aca="false">H388/E388</f>
        <v>0.00332471588033684</v>
      </c>
      <c r="L388" s="67"/>
      <c r="M388" s="64"/>
      <c r="N388" s="16" t="str">
        <f aca="false">IF(M388="","",SUMIF('Daily Fills'!L367:L20353,'Growth Plan &amp; Statistics'!M388,'Daily Fills'!O367:O20353))</f>
        <v/>
      </c>
      <c r="O388" s="15" t="str">
        <f aca="false">IF(N388="","",SUMIF('Daily Fills'!L367:L20353,'Growth Plan &amp; Statistics'!M388,'Daily Fills'!P367:P20353))</f>
        <v/>
      </c>
      <c r="P388" s="15" t="str">
        <f aca="false">IF(O388="","",SUMIF('Daily Fills'!L367:L20365,'Growth Plan &amp; Statistics'!M388,'Daily Fills'!E367:E20365)/1000000)</f>
        <v/>
      </c>
      <c r="Q388" s="16"/>
      <c r="R388" s="16" t="str">
        <f aca="false">IF(N388="","",F388)</f>
        <v/>
      </c>
      <c r="S388" s="10"/>
    </row>
    <row collapsed="false" customFormat="false" customHeight="false" hidden="false" ht="13.3" outlineLevel="0" r="389">
      <c r="A389" s="16" t="n">
        <v>370</v>
      </c>
      <c r="B389" s="16" t="n">
        <f aca="false">ROUNDUP(A389/5,0)</f>
        <v>74</v>
      </c>
      <c r="C389" s="16" t="n">
        <f aca="false">ROUNDUP(A389/20.83333333,0)</f>
        <v>18</v>
      </c>
      <c r="D389" s="65" t="inlineStr">
        <f aca="false">IF(M389="",IF(C389=C388,D388,EDATE(D388,1)),M389)</f>
        <is>
          <t/>
        </is>
      </c>
      <c r="E389" s="16" t="n">
        <f aca="false">I388</f>
        <v>3017775.81</v>
      </c>
      <c r="F389" s="15" t="n">
        <f aca="false">ROUND(MIN($B$14,IF(SizeCalc="margin",E389*$E$13*$E$12/100000,E389*$I$13/$I$12/10)),2)</f>
        <v>100</v>
      </c>
      <c r="G389" s="15" t="n">
        <f aca="false">$B$12*$B$13</f>
        <v>10</v>
      </c>
      <c r="H389" s="15" t="n">
        <f aca="false">IF(Q389="",G389*F389*10,Q389)</f>
        <v>10000</v>
      </c>
      <c r="I389" s="18" t="n">
        <f aca="false">E389+H389</f>
        <v>3027775.81</v>
      </c>
      <c r="J389" s="18" t="n">
        <f aca="false">J388+(I389-I388)</f>
        <v>2977775.81</v>
      </c>
      <c r="K389" s="67" t="n">
        <f aca="false">H389/E389</f>
        <v>0.00331369877340226</v>
      </c>
      <c r="L389" s="67"/>
      <c r="M389" s="64"/>
      <c r="N389" s="16" t="str">
        <f aca="false">IF(M389="","",SUMIF('Daily Fills'!L368:L20354,'Growth Plan &amp; Statistics'!M389,'Daily Fills'!O368:O20354))</f>
        <v/>
      </c>
      <c r="O389" s="15" t="str">
        <f aca="false">IF(N389="","",SUMIF('Daily Fills'!L368:L20354,'Growth Plan &amp; Statistics'!M389,'Daily Fills'!P368:P20354))</f>
        <v/>
      </c>
      <c r="P389" s="15" t="str">
        <f aca="false">IF(O389="","",SUMIF('Daily Fills'!L368:L20366,'Growth Plan &amp; Statistics'!M389,'Daily Fills'!E368:E20366)/1000000)</f>
        <v/>
      </c>
      <c r="Q389" s="16"/>
      <c r="R389" s="16" t="str">
        <f aca="false">IF(N389="","",F389)</f>
        <v/>
      </c>
      <c r="S389" s="10"/>
    </row>
    <row collapsed="false" customFormat="false" customHeight="false" hidden="false" ht="13.3" outlineLevel="0" r="390">
      <c r="A390" s="16" t="n">
        <v>371</v>
      </c>
      <c r="B390" s="16" t="n">
        <f aca="false">ROUNDUP(A390/5,0)</f>
        <v>75</v>
      </c>
      <c r="C390" s="16" t="n">
        <f aca="false">ROUNDUP(A390/20.83333333,0)</f>
        <v>18</v>
      </c>
      <c r="D390" s="65" t="inlineStr">
        <f aca="false">IF(M390="",IF(C390=C389,D389,EDATE(D389,1)),M390)</f>
        <is>
          <t/>
        </is>
      </c>
      <c r="E390" s="16" t="n">
        <f aca="false">I389</f>
        <v>3027775.81</v>
      </c>
      <c r="F390" s="15" t="n">
        <f aca="false">ROUND(MIN($B$14,IF(SizeCalc="margin",E390*$E$13*$E$12/100000,E390*$I$13/$I$12/10)),2)</f>
        <v>100</v>
      </c>
      <c r="G390" s="15" t="n">
        <f aca="false">$B$12*$B$13</f>
        <v>10</v>
      </c>
      <c r="H390" s="15" t="n">
        <f aca="false">IF(Q390="",G390*F390*10,Q390)</f>
        <v>10000</v>
      </c>
      <c r="I390" s="18" t="n">
        <f aca="false">E390+H390</f>
        <v>3037775.81</v>
      </c>
      <c r="J390" s="18" t="n">
        <f aca="false">J389+(I390-I389)</f>
        <v>2987775.81</v>
      </c>
      <c r="K390" s="67" t="n">
        <f aca="false">H390/E390</f>
        <v>0.00330275444006536</v>
      </c>
      <c r="L390" s="67"/>
      <c r="M390" s="64"/>
      <c r="N390" s="16" t="str">
        <f aca="false">IF(M390="","",SUMIF('Daily Fills'!L369:L20355,'Growth Plan &amp; Statistics'!M390,'Daily Fills'!O369:O20355))</f>
        <v/>
      </c>
      <c r="O390" s="15" t="str">
        <f aca="false">IF(N390="","",SUMIF('Daily Fills'!L369:L20355,'Growth Plan &amp; Statistics'!M390,'Daily Fills'!P369:P20355))</f>
        <v/>
      </c>
      <c r="P390" s="15" t="str">
        <f aca="false">IF(O390="","",SUMIF('Daily Fills'!L369:L20367,'Growth Plan &amp; Statistics'!M390,'Daily Fills'!E369:E20367)/1000000)</f>
        <v/>
      </c>
      <c r="Q390" s="16"/>
      <c r="R390" s="16" t="str">
        <f aca="false">IF(N390="","",F390)</f>
        <v/>
      </c>
      <c r="S390" s="10"/>
    </row>
    <row collapsed="false" customFormat="false" customHeight="false" hidden="false" ht="13.3" outlineLevel="0" r="391">
      <c r="A391" s="16" t="n">
        <v>372</v>
      </c>
      <c r="B391" s="16" t="n">
        <f aca="false">ROUNDUP(A391/5,0)</f>
        <v>75</v>
      </c>
      <c r="C391" s="16" t="n">
        <f aca="false">ROUNDUP(A391/20.83333333,0)</f>
        <v>18</v>
      </c>
      <c r="D391" s="65" t="inlineStr">
        <f aca="false">IF(M391="",IF(C391=C390,D390,EDATE(D390,1)),M391)</f>
        <is>
          <t/>
        </is>
      </c>
      <c r="E391" s="16" t="n">
        <f aca="false">I390</f>
        <v>3037775.81</v>
      </c>
      <c r="F391" s="15" t="n">
        <f aca="false">ROUND(MIN($B$14,IF(SizeCalc="margin",E391*$E$13*$E$12/100000,E391*$I$13/$I$12/10)),2)</f>
        <v>100</v>
      </c>
      <c r="G391" s="15" t="n">
        <f aca="false">$B$12*$B$13</f>
        <v>10</v>
      </c>
      <c r="H391" s="15" t="n">
        <f aca="false">IF(Q391="",G391*F391*10,Q391)</f>
        <v>10000</v>
      </c>
      <c r="I391" s="18" t="n">
        <f aca="false">E391+H391</f>
        <v>3047775.81</v>
      </c>
      <c r="J391" s="18" t="n">
        <f aca="false">J390+(I391-I390)</f>
        <v>2997775.81</v>
      </c>
      <c r="K391" s="67" t="n">
        <f aca="false">H391/E391</f>
        <v>0.00329188216163983</v>
      </c>
      <c r="L391" s="67"/>
      <c r="M391" s="64"/>
      <c r="N391" s="16" t="str">
        <f aca="false">IF(M391="","",SUMIF('Daily Fills'!L370:L20356,'Growth Plan &amp; Statistics'!M391,'Daily Fills'!O370:O20356))</f>
        <v/>
      </c>
      <c r="O391" s="15" t="str">
        <f aca="false">IF(N391="","",SUMIF('Daily Fills'!L370:L20356,'Growth Plan &amp; Statistics'!M391,'Daily Fills'!P370:P20356))</f>
        <v/>
      </c>
      <c r="P391" s="15" t="str">
        <f aca="false">IF(O391="","",SUMIF('Daily Fills'!L370:L20368,'Growth Plan &amp; Statistics'!M391,'Daily Fills'!E370:E20368)/1000000)</f>
        <v/>
      </c>
      <c r="Q391" s="16"/>
      <c r="R391" s="16" t="str">
        <f aca="false">IF(N391="","",F391)</f>
        <v/>
      </c>
      <c r="S391" s="10"/>
    </row>
    <row collapsed="false" customFormat="false" customHeight="false" hidden="false" ht="13.3" outlineLevel="0" r="392">
      <c r="A392" s="16" t="n">
        <v>373</v>
      </c>
      <c r="B392" s="16" t="n">
        <f aca="false">ROUNDUP(A392/5,0)</f>
        <v>75</v>
      </c>
      <c r="C392" s="16" t="n">
        <f aca="false">ROUNDUP(A392/20.83333333,0)</f>
        <v>18</v>
      </c>
      <c r="D392" s="65" t="inlineStr">
        <f aca="false">IF(M392="",IF(C392=C391,D391,EDATE(D391,1)),M392)</f>
        <is>
          <t/>
        </is>
      </c>
      <c r="E392" s="16" t="n">
        <f aca="false">I391</f>
        <v>3047775.81</v>
      </c>
      <c r="F392" s="15" t="n">
        <f aca="false">ROUND(MIN($B$14,IF(SizeCalc="margin",E392*$E$13*$E$12/100000,E392*$I$13/$I$12/10)),2)</f>
        <v>100</v>
      </c>
      <c r="G392" s="15" t="n">
        <f aca="false">$B$12*$B$13</f>
        <v>10</v>
      </c>
      <c r="H392" s="15" t="n">
        <f aca="false">IF(Q392="",G392*F392*10,Q392)</f>
        <v>10000</v>
      </c>
      <c r="I392" s="18" t="n">
        <f aca="false">E392+H392</f>
        <v>3057775.81</v>
      </c>
      <c r="J392" s="18" t="n">
        <f aca="false">J391+(I392-I391)</f>
        <v>3007775.81</v>
      </c>
      <c r="K392" s="67" t="n">
        <f aca="false">H392/E392</f>
        <v>0.00328108122887162</v>
      </c>
      <c r="L392" s="67"/>
      <c r="M392" s="64"/>
      <c r="N392" s="16" t="str">
        <f aca="false">IF(M392="","",SUMIF('Daily Fills'!L371:L20357,'Growth Plan &amp; Statistics'!M392,'Daily Fills'!O371:O20357))</f>
        <v/>
      </c>
      <c r="O392" s="15" t="str">
        <f aca="false">IF(N392="","",SUMIF('Daily Fills'!L371:L20357,'Growth Plan &amp; Statistics'!M392,'Daily Fills'!P371:P20357))</f>
        <v/>
      </c>
      <c r="P392" s="15" t="str">
        <f aca="false">IF(O392="","",SUMIF('Daily Fills'!L371:L20369,'Growth Plan &amp; Statistics'!M392,'Daily Fills'!E371:E20369)/1000000)</f>
        <v/>
      </c>
      <c r="Q392" s="16"/>
      <c r="R392" s="16" t="str">
        <f aca="false">IF(N392="","",F392)</f>
        <v/>
      </c>
      <c r="S392" s="10"/>
    </row>
    <row collapsed="false" customFormat="false" customHeight="false" hidden="false" ht="13.3" outlineLevel="0" r="393">
      <c r="A393" s="16" t="n">
        <v>374</v>
      </c>
      <c r="B393" s="16" t="n">
        <f aca="false">ROUNDUP(A393/5,0)</f>
        <v>75</v>
      </c>
      <c r="C393" s="16" t="n">
        <f aca="false">ROUNDUP(A393/20.83333333,0)</f>
        <v>18</v>
      </c>
      <c r="D393" s="65" t="inlineStr">
        <f aca="false">IF(M393="",IF(C393=C392,D392,EDATE(D392,1)),M393)</f>
        <is>
          <t/>
        </is>
      </c>
      <c r="E393" s="16" t="n">
        <f aca="false">I392</f>
        <v>3057775.81</v>
      </c>
      <c r="F393" s="15" t="n">
        <f aca="false">ROUND(MIN($B$14,IF(SizeCalc="margin",E393*$E$13*$E$12/100000,E393*$I$13/$I$12/10)),2)</f>
        <v>100</v>
      </c>
      <c r="G393" s="15" t="n">
        <f aca="false">$B$12*$B$13</f>
        <v>10</v>
      </c>
      <c r="H393" s="15" t="n">
        <f aca="false">IF(Q393="",G393*F393*10,Q393)</f>
        <v>10000</v>
      </c>
      <c r="I393" s="18" t="n">
        <f aca="false">E393+H393</f>
        <v>3067775.81</v>
      </c>
      <c r="J393" s="18" t="n">
        <f aca="false">J392+(I393-I392)</f>
        <v>3017775.81</v>
      </c>
      <c r="K393" s="67" t="n">
        <f aca="false">H393/E393</f>
        <v>0.00327035094178471</v>
      </c>
      <c r="L393" s="67"/>
      <c r="M393" s="64"/>
      <c r="N393" s="16" t="str">
        <f aca="false">IF(M393="","",SUMIF('Daily Fills'!L372:L20358,'Growth Plan &amp; Statistics'!M393,'Daily Fills'!O372:O20358))</f>
        <v/>
      </c>
      <c r="O393" s="15" t="str">
        <f aca="false">IF(N393="","",SUMIF('Daily Fills'!L372:L20358,'Growth Plan &amp; Statistics'!M393,'Daily Fills'!P372:P20358))</f>
        <v/>
      </c>
      <c r="P393" s="15" t="str">
        <f aca="false">IF(O393="","",SUMIF('Daily Fills'!L372:L20370,'Growth Plan &amp; Statistics'!M393,'Daily Fills'!E372:E20370)/1000000)</f>
        <v/>
      </c>
      <c r="Q393" s="16"/>
      <c r="R393" s="16" t="str">
        <f aca="false">IF(N393="","",F393)</f>
        <v/>
      </c>
      <c r="S393" s="10"/>
    </row>
    <row collapsed="false" customFormat="false" customHeight="false" hidden="false" ht="13.3" outlineLevel="0" r="394">
      <c r="A394" s="16" t="n">
        <v>375</v>
      </c>
      <c r="B394" s="16" t="n">
        <f aca="false">ROUNDUP(A394/5,0)</f>
        <v>75</v>
      </c>
      <c r="C394" s="16" t="n">
        <f aca="false">ROUNDUP(A394/20.83333333,0)</f>
        <v>19</v>
      </c>
      <c r="D394" s="65" t="n">
        <f aca="false">IF(M394="",IF(C394=C393,D393,EDATE(D393,1)),M394)</f>
        <v>42358</v>
      </c>
      <c r="E394" s="16" t="n">
        <f aca="false">I393</f>
        <v>3067775.81</v>
      </c>
      <c r="F394" s="15" t="n">
        <f aca="false">ROUND(MIN($B$14,IF(SizeCalc="margin",E394*$E$13*$E$12/100000,E394*$I$13/$I$12/10)),2)</f>
        <v>100</v>
      </c>
      <c r="G394" s="15" t="n">
        <f aca="false">$B$12*$B$13</f>
        <v>10</v>
      </c>
      <c r="H394" s="15" t="n">
        <f aca="false">IF(Q394="",G394*F394*10,Q394)</f>
        <v>10000</v>
      </c>
      <c r="I394" s="18" t="n">
        <f aca="false">E394+H394</f>
        <v>3077775.81</v>
      </c>
      <c r="J394" s="18" t="n">
        <f aca="false">J393+(I394-I393)</f>
        <v>3027775.81</v>
      </c>
      <c r="K394" s="67" t="n">
        <f aca="false">H394/E394</f>
        <v>0.00325969060952991</v>
      </c>
      <c r="L394" s="67"/>
      <c r="M394" s="64"/>
      <c r="N394" s="16" t="str">
        <f aca="false">IF(M394="","",SUMIF('Daily Fills'!L373:L20359,'Growth Plan &amp; Statistics'!M394,'Daily Fills'!O373:O20359))</f>
        <v/>
      </c>
      <c r="O394" s="15" t="str">
        <f aca="false">IF(N394="","",SUMIF('Daily Fills'!L373:L20359,'Growth Plan &amp; Statistics'!M394,'Daily Fills'!P373:P20359))</f>
        <v/>
      </c>
      <c r="P394" s="15" t="str">
        <f aca="false">IF(O394="","",SUMIF('Daily Fills'!L373:L20371,'Growth Plan &amp; Statistics'!M394,'Daily Fills'!E373:E20371)/1000000)</f>
        <v/>
      </c>
      <c r="Q394" s="16"/>
      <c r="R394" s="16" t="str">
        <f aca="false">IF(N394="","",F394)</f>
        <v/>
      </c>
      <c r="S394" s="10"/>
    </row>
    <row collapsed="false" customFormat="false" customHeight="false" hidden="false" ht="13.3" outlineLevel="0" r="395">
      <c r="A395" s="16" t="n">
        <v>376</v>
      </c>
      <c r="B395" s="16" t="n">
        <f aca="false">ROUNDUP(A395/5,0)</f>
        <v>76</v>
      </c>
      <c r="C395" s="16" t="n">
        <f aca="false">ROUNDUP(A395/20.83333333,0)</f>
        <v>19</v>
      </c>
      <c r="D395" s="65" t="inlineStr">
        <f aca="false">IF(M395="",IF(C395=C394,D394,EDATE(D394,1)),M395)</f>
        <is>
          <t/>
        </is>
      </c>
      <c r="E395" s="16" t="n">
        <f aca="false">I394</f>
        <v>3077775.81</v>
      </c>
      <c r="F395" s="15" t="n">
        <f aca="false">ROUND(MIN($B$14,IF(SizeCalc="margin",E395*$E$13*$E$12/100000,E395*$I$13/$I$12/10)),2)</f>
        <v>100</v>
      </c>
      <c r="G395" s="15" t="n">
        <f aca="false">$B$12*$B$13</f>
        <v>10</v>
      </c>
      <c r="H395" s="15" t="n">
        <f aca="false">IF(Q395="",G395*F395*10,Q395)</f>
        <v>10000</v>
      </c>
      <c r="I395" s="18" t="n">
        <f aca="false">E395+H395</f>
        <v>3087775.81</v>
      </c>
      <c r="J395" s="18" t="n">
        <f aca="false">J394+(I395-I394)</f>
        <v>3037775.81</v>
      </c>
      <c r="K395" s="67" t="n">
        <f aca="false">H395/E395</f>
        <v>0.00324909955023657</v>
      </c>
      <c r="L395" s="67"/>
      <c r="M395" s="64"/>
      <c r="N395" s="16" t="str">
        <f aca="false">IF(M395="","",SUMIF('Daily Fills'!L374:L20360,'Growth Plan &amp; Statistics'!M395,'Daily Fills'!O374:O20360))</f>
        <v/>
      </c>
      <c r="O395" s="15" t="str">
        <f aca="false">IF(N395="","",SUMIF('Daily Fills'!L374:L20360,'Growth Plan &amp; Statistics'!M395,'Daily Fills'!P374:P20360))</f>
        <v/>
      </c>
      <c r="P395" s="15" t="str">
        <f aca="false">IF(O395="","",SUMIF('Daily Fills'!L374:L20372,'Growth Plan &amp; Statistics'!M395,'Daily Fills'!E374:E20372)/1000000)</f>
        <v/>
      </c>
      <c r="Q395" s="16"/>
      <c r="R395" s="16" t="str">
        <f aca="false">IF(N395="","",F395)</f>
        <v/>
      </c>
      <c r="S395" s="10"/>
    </row>
    <row collapsed="false" customFormat="false" customHeight="false" hidden="false" ht="13.3" outlineLevel="0" r="396">
      <c r="A396" s="16" t="n">
        <v>377</v>
      </c>
      <c r="B396" s="16" t="n">
        <f aca="false">ROUNDUP(A396/5,0)</f>
        <v>76</v>
      </c>
      <c r="C396" s="16" t="n">
        <f aca="false">ROUNDUP(A396/20.83333333,0)</f>
        <v>19</v>
      </c>
      <c r="D396" s="65" t="inlineStr">
        <f aca="false">IF(M396="",IF(C396=C395,D395,EDATE(D395,1)),M396)</f>
        <is>
          <t/>
        </is>
      </c>
      <c r="E396" s="16" t="n">
        <f aca="false">I395</f>
        <v>3087775.81</v>
      </c>
      <c r="F396" s="15" t="n">
        <f aca="false">ROUND(MIN($B$14,IF(SizeCalc="margin",E396*$E$13*$E$12/100000,E396*$I$13/$I$12/10)),2)</f>
        <v>100</v>
      </c>
      <c r="G396" s="15" t="n">
        <f aca="false">$B$12*$B$13</f>
        <v>10</v>
      </c>
      <c r="H396" s="15" t="n">
        <f aca="false">IF(Q396="",G396*F396*10,Q396)</f>
        <v>10000</v>
      </c>
      <c r="I396" s="18" t="n">
        <f aca="false">E396+H396</f>
        <v>3097775.81</v>
      </c>
      <c r="J396" s="18" t="n">
        <f aca="false">J395+(I396-I395)</f>
        <v>3047775.81</v>
      </c>
      <c r="K396" s="67" t="n">
        <f aca="false">H396/E396</f>
        <v>0.00323857709086723</v>
      </c>
      <c r="L396" s="67"/>
      <c r="M396" s="64"/>
      <c r="N396" s="16" t="str">
        <f aca="false">IF(M396="","",SUMIF('Daily Fills'!L375:L20361,'Growth Plan &amp; Statistics'!M396,'Daily Fills'!O375:O20361))</f>
        <v/>
      </c>
      <c r="O396" s="15" t="str">
        <f aca="false">IF(N396="","",SUMIF('Daily Fills'!L375:L20361,'Growth Plan &amp; Statistics'!M396,'Daily Fills'!P375:P20361))</f>
        <v/>
      </c>
      <c r="P396" s="15" t="str">
        <f aca="false">IF(O396="","",SUMIF('Daily Fills'!L375:L20373,'Growth Plan &amp; Statistics'!M396,'Daily Fills'!E375:E20373)/1000000)</f>
        <v/>
      </c>
      <c r="Q396" s="16"/>
      <c r="R396" s="16" t="str">
        <f aca="false">IF(N396="","",F396)</f>
        <v/>
      </c>
      <c r="S396" s="10"/>
    </row>
    <row collapsed="false" customFormat="false" customHeight="false" hidden="false" ht="13.3" outlineLevel="0" r="397">
      <c r="A397" s="16" t="n">
        <v>378</v>
      </c>
      <c r="B397" s="16" t="n">
        <f aca="false">ROUNDUP(A397/5,0)</f>
        <v>76</v>
      </c>
      <c r="C397" s="16" t="n">
        <f aca="false">ROUNDUP(A397/20.83333333,0)</f>
        <v>19</v>
      </c>
      <c r="D397" s="65" t="inlineStr">
        <f aca="false">IF(M397="",IF(C397=C396,D396,EDATE(D396,1)),M397)</f>
        <is>
          <t/>
        </is>
      </c>
      <c r="E397" s="16" t="n">
        <f aca="false">I396</f>
        <v>3097775.81</v>
      </c>
      <c r="F397" s="15" t="n">
        <f aca="false">ROUND(MIN($B$14,IF(SizeCalc="margin",E397*$E$13*$E$12/100000,E397*$I$13/$I$12/10)),2)</f>
        <v>100</v>
      </c>
      <c r="G397" s="15" t="n">
        <f aca="false">$B$12*$B$13</f>
        <v>10</v>
      </c>
      <c r="H397" s="15" t="n">
        <f aca="false">IF(Q397="",G397*F397*10,Q397)</f>
        <v>10000</v>
      </c>
      <c r="I397" s="18" t="n">
        <f aca="false">E397+H397</f>
        <v>3107775.81</v>
      </c>
      <c r="J397" s="18" t="n">
        <f aca="false">J396+(I397-I396)</f>
        <v>3057775.81</v>
      </c>
      <c r="K397" s="67" t="n">
        <f aca="false">H397/E397</f>
        <v>0.00322812256707499</v>
      </c>
      <c r="L397" s="67"/>
      <c r="M397" s="64"/>
      <c r="N397" s="16" t="str">
        <f aca="false">IF(M397="","",SUMIF('Daily Fills'!L376:L20362,'Growth Plan &amp; Statistics'!M397,'Daily Fills'!O376:O20362))</f>
        <v/>
      </c>
      <c r="O397" s="15" t="str">
        <f aca="false">IF(N397="","",SUMIF('Daily Fills'!L376:L20362,'Growth Plan &amp; Statistics'!M397,'Daily Fills'!P376:P20362))</f>
        <v/>
      </c>
      <c r="P397" s="15" t="str">
        <f aca="false">IF(O397="","",SUMIF('Daily Fills'!L376:L20374,'Growth Plan &amp; Statistics'!M397,'Daily Fills'!E376:E20374)/1000000)</f>
        <v/>
      </c>
      <c r="Q397" s="16"/>
      <c r="R397" s="16" t="str">
        <f aca="false">IF(N397="","",F397)</f>
        <v/>
      </c>
      <c r="S397" s="10"/>
    </row>
    <row collapsed="false" customFormat="false" customHeight="false" hidden="false" ht="13.3" outlineLevel="0" r="398">
      <c r="A398" s="16" t="n">
        <v>379</v>
      </c>
      <c r="B398" s="16" t="n">
        <f aca="false">ROUNDUP(A398/5,0)</f>
        <v>76</v>
      </c>
      <c r="C398" s="16" t="n">
        <f aca="false">ROUNDUP(A398/20.83333333,0)</f>
        <v>19</v>
      </c>
      <c r="D398" s="65" t="inlineStr">
        <f aca="false">IF(M398="",IF(C398=C397,D397,EDATE(D397,1)),M398)</f>
        <is>
          <t/>
        </is>
      </c>
      <c r="E398" s="16" t="n">
        <f aca="false">I397</f>
        <v>3107775.81</v>
      </c>
      <c r="F398" s="15" t="n">
        <f aca="false">ROUND(MIN($B$14,IF(SizeCalc="margin",E398*$E$13*$E$12/100000,E398*$I$13/$I$12/10)),2)</f>
        <v>100</v>
      </c>
      <c r="G398" s="15" t="n">
        <f aca="false">$B$12*$B$13</f>
        <v>10</v>
      </c>
      <c r="H398" s="15" t="n">
        <f aca="false">IF(Q398="",G398*F398*10,Q398)</f>
        <v>10000</v>
      </c>
      <c r="I398" s="18" t="n">
        <f aca="false">E398+H398</f>
        <v>3117775.81</v>
      </c>
      <c r="J398" s="18" t="n">
        <f aca="false">J397+(I398-I397)</f>
        <v>3067775.81</v>
      </c>
      <c r="K398" s="67" t="n">
        <f aca="false">H398/E398</f>
        <v>0.00321773532306373</v>
      </c>
      <c r="L398" s="67"/>
      <c r="M398" s="64"/>
      <c r="N398" s="16" t="str">
        <f aca="false">IF(M398="","",SUMIF('Daily Fills'!L377:L20363,'Growth Plan &amp; Statistics'!M398,'Daily Fills'!O377:O20363))</f>
        <v/>
      </c>
      <c r="O398" s="15" t="str">
        <f aca="false">IF(N398="","",SUMIF('Daily Fills'!L377:L20363,'Growth Plan &amp; Statistics'!M398,'Daily Fills'!P377:P20363))</f>
        <v/>
      </c>
      <c r="P398" s="15" t="str">
        <f aca="false">IF(O398="","",SUMIF('Daily Fills'!L377:L20375,'Growth Plan &amp; Statistics'!M398,'Daily Fills'!E377:E20375)/1000000)</f>
        <v/>
      </c>
      <c r="Q398" s="16"/>
      <c r="R398" s="16" t="str">
        <f aca="false">IF(N398="","",F398)</f>
        <v/>
      </c>
      <c r="S398" s="10"/>
    </row>
    <row collapsed="false" customFormat="false" customHeight="false" hidden="false" ht="13.3" outlineLevel="0" r="399">
      <c r="A399" s="16" t="n">
        <v>380</v>
      </c>
      <c r="B399" s="16" t="n">
        <f aca="false">ROUNDUP(A399/5,0)</f>
        <v>76</v>
      </c>
      <c r="C399" s="16" t="n">
        <f aca="false">ROUNDUP(A399/20.83333333,0)</f>
        <v>19</v>
      </c>
      <c r="D399" s="65" t="inlineStr">
        <f aca="false">IF(M399="",IF(C399=C398,D398,EDATE(D398,1)),M399)</f>
        <is>
          <t/>
        </is>
      </c>
      <c r="E399" s="16" t="n">
        <f aca="false">I398</f>
        <v>3117775.81</v>
      </c>
      <c r="F399" s="15" t="n">
        <f aca="false">ROUND(MIN($B$14,IF(SizeCalc="margin",E399*$E$13*$E$12/100000,E399*$I$13/$I$12/10)),2)</f>
        <v>100</v>
      </c>
      <c r="G399" s="15" t="n">
        <f aca="false">$B$12*$B$13</f>
        <v>10</v>
      </c>
      <c r="H399" s="15" t="n">
        <f aca="false">IF(Q399="",G399*F399*10,Q399)</f>
        <v>10000</v>
      </c>
      <c r="I399" s="18" t="n">
        <f aca="false">E399+H399</f>
        <v>3127775.81</v>
      </c>
      <c r="J399" s="18" t="n">
        <f aca="false">J398+(I399-I398)</f>
        <v>3077775.81</v>
      </c>
      <c r="K399" s="67" t="n">
        <f aca="false">H399/E399</f>
        <v>0.00320741471145098</v>
      </c>
      <c r="L399" s="67"/>
      <c r="M399" s="64"/>
      <c r="N399" s="16" t="str">
        <f aca="false">IF(M399="","",SUMIF('Daily Fills'!L378:L20364,'Growth Plan &amp; Statistics'!M399,'Daily Fills'!O378:O20364))</f>
        <v/>
      </c>
      <c r="O399" s="15" t="str">
        <f aca="false">IF(N399="","",SUMIF('Daily Fills'!L378:L20364,'Growth Plan &amp; Statistics'!M399,'Daily Fills'!P378:P20364))</f>
        <v/>
      </c>
      <c r="P399" s="15" t="str">
        <f aca="false">IF(O399="","",SUMIF('Daily Fills'!L378:L20376,'Growth Plan &amp; Statistics'!M399,'Daily Fills'!E378:E20376)/1000000)</f>
        <v/>
      </c>
      <c r="Q399" s="16"/>
      <c r="R399" s="16" t="str">
        <f aca="false">IF(N399="","",F399)</f>
        <v/>
      </c>
      <c r="S399" s="10"/>
    </row>
    <row collapsed="false" customFormat="false" customHeight="false" hidden="false" ht="13.3" outlineLevel="0" r="400">
      <c r="A400" s="16" t="n">
        <v>381</v>
      </c>
      <c r="B400" s="16" t="n">
        <f aca="false">ROUNDUP(A400/5,0)</f>
        <v>77</v>
      </c>
      <c r="C400" s="16" t="n">
        <f aca="false">ROUNDUP(A400/20.83333333,0)</f>
        <v>19</v>
      </c>
      <c r="D400" s="65" t="inlineStr">
        <f aca="false">IF(M400="",IF(C400=C399,D399,EDATE(D399,1)),M400)</f>
        <is>
          <t/>
        </is>
      </c>
      <c r="E400" s="16" t="n">
        <f aca="false">I399</f>
        <v>3127775.81</v>
      </c>
      <c r="F400" s="15" t="n">
        <f aca="false">ROUND(MIN($B$14,IF(SizeCalc="margin",E400*$E$13*$E$12/100000,E400*$I$13/$I$12/10)),2)</f>
        <v>100</v>
      </c>
      <c r="G400" s="15" t="n">
        <f aca="false">$B$12*$B$13</f>
        <v>10</v>
      </c>
      <c r="H400" s="15" t="n">
        <f aca="false">IF(Q400="",G400*F400*10,Q400)</f>
        <v>10000</v>
      </c>
      <c r="I400" s="18" t="n">
        <f aca="false">E400+H400</f>
        <v>3137775.81</v>
      </c>
      <c r="J400" s="18" t="n">
        <f aca="false">J399+(I400-I399)</f>
        <v>3087775.81</v>
      </c>
      <c r="K400" s="67" t="n">
        <f aca="false">H400/E400</f>
        <v>0.0031971600931334</v>
      </c>
      <c r="L400" s="67"/>
      <c r="M400" s="64"/>
      <c r="N400" s="16" t="str">
        <f aca="false">IF(M400="","",SUMIF('Daily Fills'!L379:L20365,'Growth Plan &amp; Statistics'!M400,'Daily Fills'!O379:O20365))</f>
        <v/>
      </c>
      <c r="O400" s="15" t="str">
        <f aca="false">IF(N400="","",SUMIF('Daily Fills'!L379:L20365,'Growth Plan &amp; Statistics'!M400,'Daily Fills'!P379:P20365))</f>
        <v/>
      </c>
      <c r="P400" s="15" t="str">
        <f aca="false">IF(O400="","",SUMIF('Daily Fills'!L379:L20377,'Growth Plan &amp; Statistics'!M400,'Daily Fills'!E379:E20377)/1000000)</f>
        <v/>
      </c>
      <c r="Q400" s="16"/>
      <c r="R400" s="16" t="str">
        <f aca="false">IF(N400="","",F400)</f>
        <v/>
      </c>
      <c r="S400" s="10"/>
    </row>
    <row collapsed="false" customFormat="false" customHeight="false" hidden="false" ht="13.3" outlineLevel="0" r="401">
      <c r="A401" s="16" t="n">
        <v>382</v>
      </c>
      <c r="B401" s="16" t="n">
        <f aca="false">ROUNDUP(A401/5,0)</f>
        <v>77</v>
      </c>
      <c r="C401" s="16" t="n">
        <f aca="false">ROUNDUP(A401/20.83333333,0)</f>
        <v>19</v>
      </c>
      <c r="D401" s="65" t="inlineStr">
        <f aca="false">IF(M401="",IF(C401=C400,D400,EDATE(D400,1)),M401)</f>
        <is>
          <t/>
        </is>
      </c>
      <c r="E401" s="16" t="n">
        <f aca="false">I400</f>
        <v>3137775.81</v>
      </c>
      <c r="F401" s="15" t="n">
        <f aca="false">ROUND(MIN($B$14,IF(SizeCalc="margin",E401*$E$13*$E$12/100000,E401*$I$13/$I$12/10)),2)</f>
        <v>100</v>
      </c>
      <c r="G401" s="15" t="n">
        <f aca="false">$B$12*$B$13</f>
        <v>10</v>
      </c>
      <c r="H401" s="15" t="n">
        <f aca="false">IF(Q401="",G401*F401*10,Q401)</f>
        <v>10000</v>
      </c>
      <c r="I401" s="18" t="n">
        <f aca="false">E401+H401</f>
        <v>3147775.81</v>
      </c>
      <c r="J401" s="18" t="n">
        <f aca="false">J400+(I401-I400)</f>
        <v>3097775.81</v>
      </c>
      <c r="K401" s="67" t="n">
        <f aca="false">H401/E401</f>
        <v>0.00318697083715487</v>
      </c>
      <c r="L401" s="67"/>
      <c r="M401" s="64"/>
      <c r="N401" s="16" t="str">
        <f aca="false">IF(M401="","",SUMIF('Daily Fills'!L380:L20366,'Growth Plan &amp; Statistics'!M401,'Daily Fills'!O380:O20366))</f>
        <v/>
      </c>
      <c r="O401" s="15" t="str">
        <f aca="false">IF(N401="","",SUMIF('Daily Fills'!L380:L20366,'Growth Plan &amp; Statistics'!M401,'Daily Fills'!P380:P20366))</f>
        <v/>
      </c>
      <c r="P401" s="15" t="str">
        <f aca="false">IF(O401="","",SUMIF('Daily Fills'!L380:L20378,'Growth Plan &amp; Statistics'!M401,'Daily Fills'!E380:E20378)/1000000)</f>
        <v/>
      </c>
      <c r="Q401" s="16"/>
      <c r="R401" s="16" t="str">
        <f aca="false">IF(N401="","",F401)</f>
        <v/>
      </c>
      <c r="S401" s="10"/>
    </row>
    <row collapsed="false" customFormat="false" customHeight="false" hidden="false" ht="13.3" outlineLevel="0" r="402">
      <c r="A402" s="16" t="n">
        <v>383</v>
      </c>
      <c r="B402" s="16" t="n">
        <f aca="false">ROUNDUP(A402/5,0)</f>
        <v>77</v>
      </c>
      <c r="C402" s="16" t="n">
        <f aca="false">ROUNDUP(A402/20.83333333,0)</f>
        <v>19</v>
      </c>
      <c r="D402" s="65" t="inlineStr">
        <f aca="false">IF(M402="",IF(C402=C401,D401,EDATE(D401,1)),M402)</f>
        <is>
          <t/>
        </is>
      </c>
      <c r="E402" s="16" t="n">
        <f aca="false">I401</f>
        <v>3147775.81</v>
      </c>
      <c r="F402" s="15" t="n">
        <f aca="false">ROUND(MIN($B$14,IF(SizeCalc="margin",E402*$E$13*$E$12/100000,E402*$I$13/$I$12/10)),2)</f>
        <v>100</v>
      </c>
      <c r="G402" s="15" t="n">
        <f aca="false">$B$12*$B$13</f>
        <v>10</v>
      </c>
      <c r="H402" s="15" t="n">
        <f aca="false">IF(Q402="",G402*F402*10,Q402)</f>
        <v>10000</v>
      </c>
      <c r="I402" s="18" t="n">
        <f aca="false">E402+H402</f>
        <v>3157775.81</v>
      </c>
      <c r="J402" s="18" t="n">
        <f aca="false">J401+(I402-I401)</f>
        <v>3107775.81</v>
      </c>
      <c r="K402" s="67" t="n">
        <f aca="false">H402/E402</f>
        <v>0.00317684632057707</v>
      </c>
      <c r="L402" s="67"/>
      <c r="M402" s="64"/>
      <c r="N402" s="16" t="str">
        <f aca="false">IF(M402="","",SUMIF('Daily Fills'!L381:L20367,'Growth Plan &amp; Statistics'!M402,'Daily Fills'!O381:O20367))</f>
        <v/>
      </c>
      <c r="O402" s="15" t="str">
        <f aca="false">IF(N402="","",SUMIF('Daily Fills'!L381:L20367,'Growth Plan &amp; Statistics'!M402,'Daily Fills'!P381:P20367))</f>
        <v/>
      </c>
      <c r="P402" s="15" t="str">
        <f aca="false">IF(O402="","",SUMIF('Daily Fills'!L381:L20379,'Growth Plan &amp; Statistics'!M402,'Daily Fills'!E381:E20379)/1000000)</f>
        <v/>
      </c>
      <c r="Q402" s="16"/>
      <c r="R402" s="16" t="str">
        <f aca="false">IF(N402="","",F402)</f>
        <v/>
      </c>
      <c r="S402" s="10"/>
    </row>
    <row collapsed="false" customFormat="false" customHeight="false" hidden="false" ht="13.3" outlineLevel="0" r="403">
      <c r="A403" s="16" t="n">
        <v>384</v>
      </c>
      <c r="B403" s="16" t="n">
        <f aca="false">ROUNDUP(A403/5,0)</f>
        <v>77</v>
      </c>
      <c r="C403" s="16" t="n">
        <f aca="false">ROUNDUP(A403/20.83333333,0)</f>
        <v>19</v>
      </c>
      <c r="D403" s="65" t="inlineStr">
        <f aca="false">IF(M403="",IF(C403=C402,D402,EDATE(D402,1)),M403)</f>
        <is>
          <t/>
        </is>
      </c>
      <c r="E403" s="16" t="n">
        <f aca="false">I402</f>
        <v>3157775.81</v>
      </c>
      <c r="F403" s="15" t="n">
        <f aca="false">ROUND(MIN($B$14,IF(SizeCalc="margin",E403*$E$13*$E$12/100000,E403*$I$13/$I$12/10)),2)</f>
        <v>100</v>
      </c>
      <c r="G403" s="15" t="n">
        <f aca="false">$B$12*$B$13</f>
        <v>10</v>
      </c>
      <c r="H403" s="15" t="n">
        <f aca="false">IF(Q403="",G403*F403*10,Q403)</f>
        <v>10000</v>
      </c>
      <c r="I403" s="18" t="n">
        <f aca="false">E403+H403</f>
        <v>3167775.81</v>
      </c>
      <c r="J403" s="18" t="n">
        <f aca="false">J402+(I403-I402)</f>
        <v>3117775.81</v>
      </c>
      <c r="K403" s="67" t="n">
        <f aca="false">H403/E403</f>
        <v>0.00316678592835253</v>
      </c>
      <c r="L403" s="67"/>
      <c r="M403" s="64"/>
      <c r="N403" s="16" t="str">
        <f aca="false">IF(M403="","",SUMIF('Daily Fills'!L382:L20368,'Growth Plan &amp; Statistics'!M403,'Daily Fills'!O382:O20368))</f>
        <v/>
      </c>
      <c r="O403" s="15" t="str">
        <f aca="false">IF(N403="","",SUMIF('Daily Fills'!L382:L20368,'Growth Plan &amp; Statistics'!M403,'Daily Fills'!P382:P20368))</f>
        <v/>
      </c>
      <c r="P403" s="15" t="str">
        <f aca="false">IF(O403="","",SUMIF('Daily Fills'!L382:L20380,'Growth Plan &amp; Statistics'!M403,'Daily Fills'!E382:E20380)/1000000)</f>
        <v/>
      </c>
      <c r="Q403" s="16"/>
      <c r="R403" s="16" t="str">
        <f aca="false">IF(N403="","",F403)</f>
        <v/>
      </c>
      <c r="S403" s="10"/>
    </row>
    <row collapsed="false" customFormat="false" customHeight="false" hidden="false" ht="13.3" outlineLevel="0" r="404">
      <c r="A404" s="16" t="n">
        <v>385</v>
      </c>
      <c r="B404" s="16" t="n">
        <f aca="false">ROUNDUP(A404/5,0)</f>
        <v>77</v>
      </c>
      <c r="C404" s="16" t="n">
        <f aca="false">ROUNDUP(A404/20.83333333,0)</f>
        <v>19</v>
      </c>
      <c r="D404" s="65" t="inlineStr">
        <f aca="false">IF(M404="",IF(C404=C403,D403,EDATE(D403,1)),M404)</f>
        <is>
          <t/>
        </is>
      </c>
      <c r="E404" s="16" t="n">
        <f aca="false">I403</f>
        <v>3167775.81</v>
      </c>
      <c r="F404" s="15" t="n">
        <f aca="false">ROUND(MIN($B$14,IF(SizeCalc="margin",E404*$E$13*$E$12/100000,E404*$I$13/$I$12/10)),2)</f>
        <v>100</v>
      </c>
      <c r="G404" s="15" t="n">
        <f aca="false">$B$12*$B$13</f>
        <v>10</v>
      </c>
      <c r="H404" s="15" t="n">
        <f aca="false">IF(Q404="",G404*F404*10,Q404)</f>
        <v>10000</v>
      </c>
      <c r="I404" s="18" t="n">
        <f aca="false">E404+H404</f>
        <v>3177775.81</v>
      </c>
      <c r="J404" s="18" t="n">
        <f aca="false">J403+(I404-I403)</f>
        <v>3127775.81</v>
      </c>
      <c r="K404" s="67" t="n">
        <f aca="false">H404/E404</f>
        <v>0.00315678905320007</v>
      </c>
      <c r="L404" s="67"/>
      <c r="M404" s="64"/>
      <c r="N404" s="16" t="str">
        <f aca="false">IF(M404="","",SUMIF('Daily Fills'!L383:L20369,'Growth Plan &amp; Statistics'!M404,'Daily Fills'!O383:O20369))</f>
        <v/>
      </c>
      <c r="O404" s="15" t="str">
        <f aca="false">IF(N404="","",SUMIF('Daily Fills'!L383:L20369,'Growth Plan &amp; Statistics'!M404,'Daily Fills'!P383:P20369))</f>
        <v/>
      </c>
      <c r="P404" s="15" t="str">
        <f aca="false">IF(O404="","",SUMIF('Daily Fills'!L383:L20381,'Growth Plan &amp; Statistics'!M404,'Daily Fills'!E383:E20381)/1000000)</f>
        <v/>
      </c>
      <c r="Q404" s="16"/>
      <c r="R404" s="16" t="str">
        <f aca="false">IF(N404="","",F404)</f>
        <v/>
      </c>
      <c r="S404" s="10"/>
    </row>
    <row collapsed="false" customFormat="false" customHeight="false" hidden="false" ht="13.3" outlineLevel="0" r="405">
      <c r="A405" s="16" t="n">
        <v>386</v>
      </c>
      <c r="B405" s="16" t="n">
        <f aca="false">ROUNDUP(A405/5,0)</f>
        <v>78</v>
      </c>
      <c r="C405" s="16" t="n">
        <f aca="false">ROUNDUP(A405/20.83333333,0)</f>
        <v>19</v>
      </c>
      <c r="D405" s="65" t="inlineStr">
        <f aca="false">IF(M405="",IF(C405=C404,D404,EDATE(D404,1)),M405)</f>
        <is>
          <t/>
        </is>
      </c>
      <c r="E405" s="16" t="n">
        <f aca="false">I404</f>
        <v>3177775.81</v>
      </c>
      <c r="F405" s="15" t="n">
        <f aca="false">ROUND(MIN($B$14,IF(SizeCalc="margin",E405*$E$13*$E$12/100000,E405*$I$13/$I$12/10)),2)</f>
        <v>100</v>
      </c>
      <c r="G405" s="15" t="n">
        <f aca="false">$B$12*$B$13</f>
        <v>10</v>
      </c>
      <c r="H405" s="15" t="n">
        <f aca="false">IF(Q405="",G405*F405*10,Q405)</f>
        <v>10000</v>
      </c>
      <c r="I405" s="18" t="n">
        <f aca="false">E405+H405</f>
        <v>3187775.81</v>
      </c>
      <c r="J405" s="18" t="n">
        <f aca="false">J404+(I405-I404)</f>
        <v>3137775.81</v>
      </c>
      <c r="K405" s="67" t="n">
        <f aca="false">H405/E405</f>
        <v>0.00314685509548265</v>
      </c>
      <c r="L405" s="67"/>
      <c r="M405" s="64"/>
      <c r="N405" s="16" t="str">
        <f aca="false">IF(M405="","",SUMIF('Daily Fills'!L384:L20370,'Growth Plan &amp; Statistics'!M405,'Daily Fills'!O384:O20370))</f>
        <v/>
      </c>
      <c r="O405" s="15" t="str">
        <f aca="false">IF(N405="","",SUMIF('Daily Fills'!L384:L20370,'Growth Plan &amp; Statistics'!M405,'Daily Fills'!P384:P20370))</f>
        <v/>
      </c>
      <c r="P405" s="15" t="str">
        <f aca="false">IF(O405="","",SUMIF('Daily Fills'!L384:L20382,'Growth Plan &amp; Statistics'!M405,'Daily Fills'!E384:E20382)/1000000)</f>
        <v/>
      </c>
      <c r="Q405" s="16"/>
      <c r="R405" s="16" t="str">
        <f aca="false">IF(N405="","",F405)</f>
        <v/>
      </c>
      <c r="S405" s="10"/>
    </row>
    <row collapsed="false" customFormat="false" customHeight="false" hidden="false" ht="13.3" outlineLevel="0" r="406">
      <c r="A406" s="16" t="n">
        <v>387</v>
      </c>
      <c r="B406" s="16" t="n">
        <f aca="false">ROUNDUP(A406/5,0)</f>
        <v>78</v>
      </c>
      <c r="C406" s="16" t="n">
        <f aca="false">ROUNDUP(A406/20.83333333,0)</f>
        <v>19</v>
      </c>
      <c r="D406" s="65" t="inlineStr">
        <f aca="false">IF(M406="",IF(C406=C405,D405,EDATE(D405,1)),M406)</f>
        <is>
          <t/>
        </is>
      </c>
      <c r="E406" s="16" t="n">
        <f aca="false">I405</f>
        <v>3187775.81</v>
      </c>
      <c r="F406" s="15" t="n">
        <f aca="false">ROUND(MIN($B$14,IF(SizeCalc="margin",E406*$E$13*$E$12/100000,E406*$I$13/$I$12/10)),2)</f>
        <v>100</v>
      </c>
      <c r="G406" s="15" t="n">
        <f aca="false">$B$12*$B$13</f>
        <v>10</v>
      </c>
      <c r="H406" s="15" t="n">
        <f aca="false">IF(Q406="",G406*F406*10,Q406)</f>
        <v>10000</v>
      </c>
      <c r="I406" s="18" t="n">
        <f aca="false">E406+H406</f>
        <v>3197775.81</v>
      </c>
      <c r="J406" s="18" t="n">
        <f aca="false">J405+(I406-I405)</f>
        <v>3147775.81</v>
      </c>
      <c r="K406" s="67" t="n">
        <f aca="false">H406/E406</f>
        <v>0.00313698346308739</v>
      </c>
      <c r="L406" s="67"/>
      <c r="M406" s="64"/>
      <c r="N406" s="16" t="str">
        <f aca="false">IF(M406="","",SUMIF('Daily Fills'!L385:L20371,'Growth Plan &amp; Statistics'!M406,'Daily Fills'!O385:O20371))</f>
        <v/>
      </c>
      <c r="O406" s="15" t="str">
        <f aca="false">IF(N406="","",SUMIF('Daily Fills'!L385:L20371,'Growth Plan &amp; Statistics'!M406,'Daily Fills'!P385:P20371))</f>
        <v/>
      </c>
      <c r="P406" s="15" t="str">
        <f aca="false">IF(O406="","",SUMIF('Daily Fills'!L385:L20383,'Growth Plan &amp; Statistics'!M406,'Daily Fills'!E385:E20383)/1000000)</f>
        <v/>
      </c>
      <c r="Q406" s="16"/>
      <c r="R406" s="16" t="str">
        <f aca="false">IF(N406="","",F406)</f>
        <v/>
      </c>
      <c r="S406" s="10"/>
    </row>
    <row collapsed="false" customFormat="false" customHeight="false" hidden="false" ht="13.3" outlineLevel="0" r="407">
      <c r="A407" s="16" t="n">
        <v>388</v>
      </c>
      <c r="B407" s="16" t="n">
        <f aca="false">ROUNDUP(A407/5,0)</f>
        <v>78</v>
      </c>
      <c r="C407" s="16" t="n">
        <f aca="false">ROUNDUP(A407/20.83333333,0)</f>
        <v>19</v>
      </c>
      <c r="D407" s="65" t="inlineStr">
        <f aca="false">IF(M407="",IF(C407=C406,D406,EDATE(D406,1)),M407)</f>
        <is>
          <t/>
        </is>
      </c>
      <c r="E407" s="16" t="n">
        <f aca="false">I406</f>
        <v>3197775.81</v>
      </c>
      <c r="F407" s="15" t="n">
        <f aca="false">ROUND(MIN($B$14,IF(SizeCalc="margin",E407*$E$13*$E$12/100000,E407*$I$13/$I$12/10)),2)</f>
        <v>100</v>
      </c>
      <c r="G407" s="15" t="n">
        <f aca="false">$B$12*$B$13</f>
        <v>10</v>
      </c>
      <c r="H407" s="15" t="n">
        <f aca="false">IF(Q407="",G407*F407*10,Q407)</f>
        <v>10000</v>
      </c>
      <c r="I407" s="18" t="n">
        <f aca="false">E407+H407</f>
        <v>3207775.81</v>
      </c>
      <c r="J407" s="18" t="n">
        <f aca="false">J406+(I407-I406)</f>
        <v>3157775.81</v>
      </c>
      <c r="K407" s="67" t="n">
        <f aca="false">H407/E407</f>
        <v>0.00312717357130799</v>
      </c>
      <c r="L407" s="67"/>
      <c r="M407" s="64"/>
      <c r="N407" s="16" t="str">
        <f aca="false">IF(M407="","",SUMIF('Daily Fills'!L386:L20372,'Growth Plan &amp; Statistics'!M407,'Daily Fills'!O386:O20372))</f>
        <v/>
      </c>
      <c r="O407" s="15" t="str">
        <f aca="false">IF(N407="","",SUMIF('Daily Fills'!L386:L20372,'Growth Plan &amp; Statistics'!M407,'Daily Fills'!P386:P20372))</f>
        <v/>
      </c>
      <c r="P407" s="15" t="str">
        <f aca="false">IF(O407="","",SUMIF('Daily Fills'!L386:L20384,'Growth Plan &amp; Statistics'!M407,'Daily Fills'!E386:E20384)/1000000)</f>
        <v/>
      </c>
      <c r="Q407" s="16"/>
      <c r="R407" s="16" t="str">
        <f aca="false">IF(N407="","",F407)</f>
        <v/>
      </c>
      <c r="S407" s="10"/>
    </row>
    <row collapsed="false" customFormat="false" customHeight="false" hidden="false" ht="13.3" outlineLevel="0" r="408">
      <c r="A408" s="16" t="n">
        <v>389</v>
      </c>
      <c r="B408" s="16" t="n">
        <f aca="false">ROUNDUP(A408/5,0)</f>
        <v>78</v>
      </c>
      <c r="C408" s="16" t="n">
        <f aca="false">ROUNDUP(A408/20.83333333,0)</f>
        <v>19</v>
      </c>
      <c r="D408" s="65" t="inlineStr">
        <f aca="false">IF(M408="",IF(C408=C407,D407,EDATE(D407,1)),M408)</f>
        <is>
          <t/>
        </is>
      </c>
      <c r="E408" s="16" t="n">
        <f aca="false">I407</f>
        <v>3207775.81</v>
      </c>
      <c r="F408" s="15" t="n">
        <f aca="false">ROUND(MIN($B$14,IF(SizeCalc="margin",E408*$E$13*$E$12/100000,E408*$I$13/$I$12/10)),2)</f>
        <v>100</v>
      </c>
      <c r="G408" s="15" t="n">
        <f aca="false">$B$12*$B$13</f>
        <v>10</v>
      </c>
      <c r="H408" s="15" t="n">
        <f aca="false">IF(Q408="",G408*F408*10,Q408)</f>
        <v>10000</v>
      </c>
      <c r="I408" s="18" t="n">
        <f aca="false">E408+H408</f>
        <v>3217775.81</v>
      </c>
      <c r="J408" s="18" t="n">
        <f aca="false">J407+(I408-I407)</f>
        <v>3167775.81</v>
      </c>
      <c r="K408" s="67" t="n">
        <f aca="false">H408/E408</f>
        <v>0.00311742484272927</v>
      </c>
      <c r="L408" s="67"/>
      <c r="M408" s="64"/>
      <c r="N408" s="16" t="str">
        <f aca="false">IF(M408="","",SUMIF('Daily Fills'!L387:L20373,'Growth Plan &amp; Statistics'!M408,'Daily Fills'!O387:O20373))</f>
        <v/>
      </c>
      <c r="O408" s="15" t="str">
        <f aca="false">IF(N408="","",SUMIF('Daily Fills'!L387:L20373,'Growth Plan &amp; Statistics'!M408,'Daily Fills'!P387:P20373))</f>
        <v/>
      </c>
      <c r="P408" s="15" t="str">
        <f aca="false">IF(O408="","",SUMIF('Daily Fills'!L387:L20385,'Growth Plan &amp; Statistics'!M408,'Daily Fills'!E387:E20385)/1000000)</f>
        <v/>
      </c>
      <c r="Q408" s="16"/>
      <c r="R408" s="16" t="str">
        <f aca="false">IF(N408="","",F408)</f>
        <v/>
      </c>
      <c r="S408" s="10"/>
    </row>
    <row collapsed="false" customFormat="false" customHeight="false" hidden="false" ht="13.3" outlineLevel="0" r="409">
      <c r="A409" s="16" t="n">
        <v>390</v>
      </c>
      <c r="B409" s="16" t="n">
        <f aca="false">ROUNDUP(A409/5,0)</f>
        <v>78</v>
      </c>
      <c r="C409" s="16" t="n">
        <f aca="false">ROUNDUP(A409/20.83333333,0)</f>
        <v>19</v>
      </c>
      <c r="D409" s="65" t="inlineStr">
        <f aca="false">IF(M409="",IF(C409=C408,D408,EDATE(D408,1)),M409)</f>
        <is>
          <t/>
        </is>
      </c>
      <c r="E409" s="16" t="n">
        <f aca="false">I408</f>
        <v>3217775.81</v>
      </c>
      <c r="F409" s="15" t="n">
        <f aca="false">ROUND(MIN($B$14,IF(SizeCalc="margin",E409*$E$13*$E$12/100000,E409*$I$13/$I$12/10)),2)</f>
        <v>100</v>
      </c>
      <c r="G409" s="15" t="n">
        <f aca="false">$B$12*$B$13</f>
        <v>10</v>
      </c>
      <c r="H409" s="15" t="n">
        <f aca="false">IF(Q409="",G409*F409*10,Q409)</f>
        <v>10000</v>
      </c>
      <c r="I409" s="18" t="n">
        <f aca="false">E409+H409</f>
        <v>3227775.81</v>
      </c>
      <c r="J409" s="18" t="n">
        <f aca="false">J408+(I409-I408)</f>
        <v>3177775.81</v>
      </c>
      <c r="K409" s="67" t="n">
        <f aca="false">H409/E409</f>
        <v>0.00310773670711385</v>
      </c>
      <c r="L409" s="67"/>
      <c r="M409" s="64"/>
      <c r="N409" s="16" t="str">
        <f aca="false">IF(M409="","",SUMIF('Daily Fills'!L388:L20374,'Growth Plan &amp; Statistics'!M409,'Daily Fills'!O388:O20374))</f>
        <v/>
      </c>
      <c r="O409" s="15" t="str">
        <f aca="false">IF(N409="","",SUMIF('Daily Fills'!L388:L20374,'Growth Plan &amp; Statistics'!M409,'Daily Fills'!P388:P20374))</f>
        <v/>
      </c>
      <c r="P409" s="15" t="str">
        <f aca="false">IF(O409="","",SUMIF('Daily Fills'!L388:L20386,'Growth Plan &amp; Statistics'!M409,'Daily Fills'!E388:E20386)/1000000)</f>
        <v/>
      </c>
      <c r="Q409" s="16"/>
      <c r="R409" s="16" t="str">
        <f aca="false">IF(N409="","",F409)</f>
        <v/>
      </c>
      <c r="S409" s="10"/>
    </row>
    <row collapsed="false" customFormat="false" customHeight="false" hidden="false" ht="13.3" outlineLevel="0" r="410">
      <c r="A410" s="16" t="n">
        <v>391</v>
      </c>
      <c r="B410" s="16" t="n">
        <f aca="false">ROUNDUP(A410/5,0)</f>
        <v>79</v>
      </c>
      <c r="C410" s="16" t="n">
        <f aca="false">ROUNDUP(A410/20.83333333,0)</f>
        <v>19</v>
      </c>
      <c r="D410" s="65" t="inlineStr">
        <f aca="false">IF(M410="",IF(C410=C409,D409,EDATE(D409,1)),M410)</f>
        <is>
          <t/>
        </is>
      </c>
      <c r="E410" s="16" t="n">
        <f aca="false">I409</f>
        <v>3227775.81</v>
      </c>
      <c r="F410" s="15" t="n">
        <f aca="false">ROUND(MIN($B$14,IF(SizeCalc="margin",E410*$E$13*$E$12/100000,E410*$I$13/$I$12/10)),2)</f>
        <v>100</v>
      </c>
      <c r="G410" s="15" t="n">
        <f aca="false">$B$12*$B$13</f>
        <v>10</v>
      </c>
      <c r="H410" s="15" t="n">
        <f aca="false">IF(Q410="",G410*F410*10,Q410)</f>
        <v>10000</v>
      </c>
      <c r="I410" s="18" t="n">
        <f aca="false">E410+H410</f>
        <v>3237775.81</v>
      </c>
      <c r="J410" s="18" t="n">
        <f aca="false">J409+(I410-I409)</f>
        <v>3187775.81</v>
      </c>
      <c r="K410" s="67" t="n">
        <f aca="false">H410/E410</f>
        <v>0.00309810860129099</v>
      </c>
      <c r="L410" s="67"/>
      <c r="M410" s="64"/>
      <c r="N410" s="16" t="str">
        <f aca="false">IF(M410="","",SUMIF('Daily Fills'!L389:L20375,'Growth Plan &amp; Statistics'!M410,'Daily Fills'!O389:O20375))</f>
        <v/>
      </c>
      <c r="O410" s="15" t="str">
        <f aca="false">IF(N410="","",SUMIF('Daily Fills'!L389:L20375,'Growth Plan &amp; Statistics'!M410,'Daily Fills'!P389:P20375))</f>
        <v/>
      </c>
      <c r="P410" s="15" t="str">
        <f aca="false">IF(O410="","",SUMIF('Daily Fills'!L389:L20387,'Growth Plan &amp; Statistics'!M410,'Daily Fills'!E389:E20387)/1000000)</f>
        <v/>
      </c>
      <c r="Q410" s="16"/>
      <c r="R410" s="16" t="str">
        <f aca="false">IF(N410="","",F410)</f>
        <v/>
      </c>
      <c r="S410" s="10"/>
    </row>
    <row collapsed="false" customFormat="false" customHeight="false" hidden="false" ht="13.3" outlineLevel="0" r="411">
      <c r="A411" s="16" t="n">
        <v>392</v>
      </c>
      <c r="B411" s="16" t="n">
        <f aca="false">ROUNDUP(A411/5,0)</f>
        <v>79</v>
      </c>
      <c r="C411" s="16" t="n">
        <f aca="false">ROUNDUP(A411/20.83333333,0)</f>
        <v>19</v>
      </c>
      <c r="D411" s="65" t="inlineStr">
        <f aca="false">IF(M411="",IF(C411=C410,D410,EDATE(D410,1)),M411)</f>
        <is>
          <t/>
        </is>
      </c>
      <c r="E411" s="16" t="n">
        <f aca="false">I410</f>
        <v>3237775.81</v>
      </c>
      <c r="F411" s="15" t="n">
        <f aca="false">ROUND(MIN($B$14,IF(SizeCalc="margin",E411*$E$13*$E$12/100000,E411*$I$13/$I$12/10)),2)</f>
        <v>100</v>
      </c>
      <c r="G411" s="15" t="n">
        <f aca="false">$B$12*$B$13</f>
        <v>10</v>
      </c>
      <c r="H411" s="15" t="n">
        <f aca="false">IF(Q411="",G411*F411*10,Q411)</f>
        <v>10000</v>
      </c>
      <c r="I411" s="18" t="n">
        <f aca="false">E411+H411</f>
        <v>3247775.81</v>
      </c>
      <c r="J411" s="18" t="n">
        <f aca="false">J410+(I411-I410)</f>
        <v>3197775.81</v>
      </c>
      <c r="K411" s="67" t="n">
        <f aca="false">H411/E411</f>
        <v>0.00308853996904746</v>
      </c>
      <c r="L411" s="67"/>
      <c r="M411" s="64"/>
      <c r="N411" s="16" t="str">
        <f aca="false">IF(M411="","",SUMIF('Daily Fills'!L390:L20376,'Growth Plan &amp; Statistics'!M411,'Daily Fills'!O390:O20376))</f>
        <v/>
      </c>
      <c r="O411" s="15" t="str">
        <f aca="false">IF(N411="","",SUMIF('Daily Fills'!L390:L20376,'Growth Plan &amp; Statistics'!M411,'Daily Fills'!P390:P20376))</f>
        <v/>
      </c>
      <c r="P411" s="15" t="str">
        <f aca="false">IF(O411="","",SUMIF('Daily Fills'!L390:L20388,'Growth Plan &amp; Statistics'!M411,'Daily Fills'!E390:E20388)/1000000)</f>
        <v/>
      </c>
      <c r="Q411" s="16"/>
      <c r="R411" s="16" t="str">
        <f aca="false">IF(N411="","",F411)</f>
        <v/>
      </c>
      <c r="S411" s="10"/>
    </row>
    <row collapsed="false" customFormat="false" customHeight="false" hidden="false" ht="13.3" outlineLevel="0" r="412">
      <c r="A412" s="16" t="n">
        <v>393</v>
      </c>
      <c r="B412" s="16" t="n">
        <f aca="false">ROUNDUP(A412/5,0)</f>
        <v>79</v>
      </c>
      <c r="C412" s="16" t="n">
        <f aca="false">ROUNDUP(A412/20.83333333,0)</f>
        <v>19</v>
      </c>
      <c r="D412" s="65" t="inlineStr">
        <f aca="false">IF(M412="",IF(C412=C411,D411,EDATE(D411,1)),M412)</f>
        <is>
          <t/>
        </is>
      </c>
      <c r="E412" s="16" t="n">
        <f aca="false">I411</f>
        <v>3247775.81</v>
      </c>
      <c r="F412" s="15" t="n">
        <f aca="false">ROUND(MIN($B$14,IF(SizeCalc="margin",E412*$E$13*$E$12/100000,E412*$I$13/$I$12/10)),2)</f>
        <v>100</v>
      </c>
      <c r="G412" s="15" t="n">
        <f aca="false">$B$12*$B$13</f>
        <v>10</v>
      </c>
      <c r="H412" s="15" t="n">
        <f aca="false">IF(Q412="",G412*F412*10,Q412)</f>
        <v>10000</v>
      </c>
      <c r="I412" s="18" t="n">
        <f aca="false">E412+H412</f>
        <v>3257775.81</v>
      </c>
      <c r="J412" s="18" t="n">
        <f aca="false">J411+(I412-I411)</f>
        <v>3207775.81</v>
      </c>
      <c r="K412" s="67" t="n">
        <f aca="false">H412/E412</f>
        <v>0.00307903026102039</v>
      </c>
      <c r="L412" s="67"/>
      <c r="M412" s="64"/>
      <c r="N412" s="16" t="str">
        <f aca="false">IF(M412="","",SUMIF('Daily Fills'!L391:L20377,'Growth Plan &amp; Statistics'!M412,'Daily Fills'!O391:O20377))</f>
        <v/>
      </c>
      <c r="O412" s="15" t="str">
        <f aca="false">IF(N412="","",SUMIF('Daily Fills'!L391:L20377,'Growth Plan &amp; Statistics'!M412,'Daily Fills'!P391:P20377))</f>
        <v/>
      </c>
      <c r="P412" s="15" t="str">
        <f aca="false">IF(O412="","",SUMIF('Daily Fills'!L391:L20389,'Growth Plan &amp; Statistics'!M412,'Daily Fills'!E391:E20389)/1000000)</f>
        <v/>
      </c>
      <c r="Q412" s="16"/>
      <c r="R412" s="16" t="str">
        <f aca="false">IF(N412="","",F412)</f>
        <v/>
      </c>
      <c r="S412" s="10"/>
    </row>
    <row collapsed="false" customFormat="false" customHeight="false" hidden="false" ht="13.3" outlineLevel="0" r="413">
      <c r="A413" s="16" t="n">
        <v>394</v>
      </c>
      <c r="B413" s="16" t="n">
        <f aca="false">ROUNDUP(A413/5,0)</f>
        <v>79</v>
      </c>
      <c r="C413" s="16" t="n">
        <f aca="false">ROUNDUP(A413/20.83333333,0)</f>
        <v>19</v>
      </c>
      <c r="D413" s="65" t="inlineStr">
        <f aca="false">IF(M413="",IF(C413=C412,D412,EDATE(D412,1)),M413)</f>
        <is>
          <t/>
        </is>
      </c>
      <c r="E413" s="16" t="n">
        <f aca="false">I412</f>
        <v>3257775.81</v>
      </c>
      <c r="F413" s="15" t="n">
        <f aca="false">ROUND(MIN($B$14,IF(SizeCalc="margin",E413*$E$13*$E$12/100000,E413*$I$13/$I$12/10)),2)</f>
        <v>100</v>
      </c>
      <c r="G413" s="15" t="n">
        <f aca="false">$B$12*$B$13</f>
        <v>10</v>
      </c>
      <c r="H413" s="15" t="n">
        <f aca="false">IF(Q413="",G413*F413*10,Q413)</f>
        <v>10000</v>
      </c>
      <c r="I413" s="18" t="n">
        <f aca="false">E413+H413</f>
        <v>3267775.81</v>
      </c>
      <c r="J413" s="18" t="n">
        <f aca="false">J412+(I413-I412)</f>
        <v>3217775.81</v>
      </c>
      <c r="K413" s="67" t="n">
        <f aca="false">H413/E413</f>
        <v>0.00306957893459219</v>
      </c>
      <c r="L413" s="67"/>
      <c r="M413" s="64"/>
      <c r="N413" s="16" t="str">
        <f aca="false">IF(M413="","",SUMIF('Daily Fills'!L392:L20378,'Growth Plan &amp; Statistics'!M413,'Daily Fills'!O392:O20378))</f>
        <v/>
      </c>
      <c r="O413" s="15" t="str">
        <f aca="false">IF(N413="","",SUMIF('Daily Fills'!L392:L20378,'Growth Plan &amp; Statistics'!M413,'Daily Fills'!P392:P20378))</f>
        <v/>
      </c>
      <c r="P413" s="15" t="str">
        <f aca="false">IF(O413="","",SUMIF('Daily Fills'!L392:L20390,'Growth Plan &amp; Statistics'!M413,'Daily Fills'!E392:E20390)/1000000)</f>
        <v/>
      </c>
      <c r="Q413" s="16"/>
      <c r="R413" s="16" t="str">
        <f aca="false">IF(N413="","",F413)</f>
        <v/>
      </c>
      <c r="S413" s="10"/>
    </row>
    <row collapsed="false" customFormat="false" customHeight="false" hidden="false" ht="13.3" outlineLevel="0" r="414">
      <c r="A414" s="16" t="n">
        <v>395</v>
      </c>
      <c r="B414" s="16" t="n">
        <f aca="false">ROUNDUP(A414/5,0)</f>
        <v>79</v>
      </c>
      <c r="C414" s="16" t="n">
        <f aca="false">ROUNDUP(A414/20.83333333,0)</f>
        <v>19</v>
      </c>
      <c r="D414" s="65" t="inlineStr">
        <f aca="false">IF(M414="",IF(C414=C413,D413,EDATE(D413,1)),M414)</f>
        <is>
          <t/>
        </is>
      </c>
      <c r="E414" s="16" t="n">
        <f aca="false">I413</f>
        <v>3267775.81</v>
      </c>
      <c r="F414" s="15" t="n">
        <f aca="false">ROUND(MIN($B$14,IF(SizeCalc="margin",E414*$E$13*$E$12/100000,E414*$I$13/$I$12/10)),2)</f>
        <v>100</v>
      </c>
      <c r="G414" s="15" t="n">
        <f aca="false">$B$12*$B$13</f>
        <v>10</v>
      </c>
      <c r="H414" s="15" t="n">
        <f aca="false">IF(Q414="",G414*F414*10,Q414)</f>
        <v>10000</v>
      </c>
      <c r="I414" s="18" t="n">
        <f aca="false">E414+H414</f>
        <v>3277775.81</v>
      </c>
      <c r="J414" s="18" t="n">
        <f aca="false">J413+(I414-I413)</f>
        <v>3227775.81</v>
      </c>
      <c r="K414" s="67" t="n">
        <f aca="false">H414/E414</f>
        <v>0.0030601854537873</v>
      </c>
      <c r="L414" s="67"/>
      <c r="M414" s="64"/>
      <c r="N414" s="16" t="str">
        <f aca="false">IF(M414="","",SUMIF('Daily Fills'!L393:L20379,'Growth Plan &amp; Statistics'!M414,'Daily Fills'!O393:O20379))</f>
        <v/>
      </c>
      <c r="O414" s="15" t="str">
        <f aca="false">IF(N414="","",SUMIF('Daily Fills'!L393:L20379,'Growth Plan &amp; Statistics'!M414,'Daily Fills'!P393:P20379))</f>
        <v/>
      </c>
      <c r="P414" s="15" t="str">
        <f aca="false">IF(O414="","",SUMIF('Daily Fills'!L393:L20391,'Growth Plan &amp; Statistics'!M414,'Daily Fills'!E393:E20391)/1000000)</f>
        <v/>
      </c>
      <c r="Q414" s="16"/>
      <c r="R414" s="16" t="str">
        <f aca="false">IF(N414="","",F414)</f>
        <v/>
      </c>
      <c r="S414" s="10"/>
    </row>
    <row collapsed="false" customFormat="false" customHeight="false" hidden="false" ht="13.3" outlineLevel="0" r="415">
      <c r="A415" s="16" t="n">
        <v>396</v>
      </c>
      <c r="B415" s="16" t="n">
        <f aca="false">ROUNDUP(A415/5,0)</f>
        <v>80</v>
      </c>
      <c r="C415" s="16" t="n">
        <f aca="false">ROUNDUP(A415/20.83333333,0)</f>
        <v>20</v>
      </c>
      <c r="D415" s="65" t="n">
        <f aca="false">IF(M415="",IF(C415=C414,D414,EDATE(D414,1)),M415)</f>
        <v>42389</v>
      </c>
      <c r="E415" s="16" t="n">
        <f aca="false">I414</f>
        <v>3277775.81</v>
      </c>
      <c r="F415" s="15" t="n">
        <f aca="false">ROUND(MIN($B$14,IF(SizeCalc="margin",E415*$E$13*$E$12/100000,E415*$I$13/$I$12/10)),2)</f>
        <v>100</v>
      </c>
      <c r="G415" s="15" t="n">
        <f aca="false">$B$12*$B$13</f>
        <v>10</v>
      </c>
      <c r="H415" s="15" t="n">
        <f aca="false">IF(Q415="",G415*F415*10,Q415)</f>
        <v>10000</v>
      </c>
      <c r="I415" s="18" t="n">
        <f aca="false">E415+H415</f>
        <v>3287775.81</v>
      </c>
      <c r="J415" s="18" t="n">
        <f aca="false">J414+(I415-I414)</f>
        <v>3237775.81</v>
      </c>
      <c r="K415" s="67" t="n">
        <f aca="false">H415/E415</f>
        <v>0.00305084928917088</v>
      </c>
      <c r="L415" s="67"/>
      <c r="M415" s="64"/>
      <c r="N415" s="16" t="str">
        <f aca="false">IF(M415="","",SUMIF('Daily Fills'!L394:L20380,'Growth Plan &amp; Statistics'!M415,'Daily Fills'!O394:O20380))</f>
        <v/>
      </c>
      <c r="O415" s="15" t="str">
        <f aca="false">IF(N415="","",SUMIF('Daily Fills'!L394:L20380,'Growth Plan &amp; Statistics'!M415,'Daily Fills'!P394:P20380))</f>
        <v/>
      </c>
      <c r="P415" s="15" t="str">
        <f aca="false">IF(O415="","",SUMIF('Daily Fills'!L394:L20392,'Growth Plan &amp; Statistics'!M415,'Daily Fills'!E394:E20392)/1000000)</f>
        <v/>
      </c>
      <c r="Q415" s="16"/>
      <c r="R415" s="16" t="str">
        <f aca="false">IF(N415="","",F415)</f>
        <v/>
      </c>
      <c r="S415" s="10"/>
    </row>
    <row collapsed="false" customFormat="false" customHeight="false" hidden="false" ht="13.3" outlineLevel="0" r="416">
      <c r="A416" s="16" t="n">
        <v>397</v>
      </c>
      <c r="B416" s="16" t="n">
        <f aca="false">ROUNDUP(A416/5,0)</f>
        <v>80</v>
      </c>
      <c r="C416" s="16" t="n">
        <f aca="false">ROUNDUP(A416/20.83333333,0)</f>
        <v>20</v>
      </c>
      <c r="D416" s="65" t="inlineStr">
        <f aca="false">IF(M416="",IF(C416=C415,D415,EDATE(D415,1)),M416)</f>
        <is>
          <t/>
        </is>
      </c>
      <c r="E416" s="16" t="n">
        <f aca="false">I415</f>
        <v>3287775.81</v>
      </c>
      <c r="F416" s="15" t="n">
        <f aca="false">ROUND(MIN($B$14,IF(SizeCalc="margin",E416*$E$13*$E$12/100000,E416*$I$13/$I$12/10)),2)</f>
        <v>100</v>
      </c>
      <c r="G416" s="15" t="n">
        <f aca="false">$B$12*$B$13</f>
        <v>10</v>
      </c>
      <c r="H416" s="15" t="n">
        <f aca="false">IF(Q416="",G416*F416*10,Q416)</f>
        <v>10000</v>
      </c>
      <c r="I416" s="18" t="n">
        <f aca="false">E416+H416</f>
        <v>3297775.81</v>
      </c>
      <c r="J416" s="18" t="n">
        <f aca="false">J415+(I416-I415)</f>
        <v>3247775.81</v>
      </c>
      <c r="K416" s="67" t="n">
        <f aca="false">H416/E416</f>
        <v>0.00304156991774935</v>
      </c>
      <c r="L416" s="67"/>
      <c r="M416" s="64"/>
      <c r="N416" s="16" t="str">
        <f aca="false">IF(M416="","",SUMIF('Daily Fills'!L395:L20381,'Growth Plan &amp; Statistics'!M416,'Daily Fills'!O395:O20381))</f>
        <v/>
      </c>
      <c r="O416" s="15" t="str">
        <f aca="false">IF(N416="","",SUMIF('Daily Fills'!L395:L20381,'Growth Plan &amp; Statistics'!M416,'Daily Fills'!P395:P20381))</f>
        <v/>
      </c>
      <c r="P416" s="15" t="str">
        <f aca="false">IF(O416="","",SUMIF('Daily Fills'!L395:L20393,'Growth Plan &amp; Statistics'!M416,'Daily Fills'!E395:E20393)/1000000)</f>
        <v/>
      </c>
      <c r="Q416" s="16"/>
      <c r="R416" s="16" t="str">
        <f aca="false">IF(N416="","",F416)</f>
        <v/>
      </c>
      <c r="S416" s="10"/>
    </row>
    <row collapsed="false" customFormat="false" customHeight="false" hidden="false" ht="13.3" outlineLevel="0" r="417">
      <c r="A417" s="16" t="n">
        <v>398</v>
      </c>
      <c r="B417" s="16" t="n">
        <f aca="false">ROUNDUP(A417/5,0)</f>
        <v>80</v>
      </c>
      <c r="C417" s="16" t="n">
        <f aca="false">ROUNDUP(A417/20.83333333,0)</f>
        <v>20</v>
      </c>
      <c r="D417" s="65" t="inlineStr">
        <f aca="false">IF(M417="",IF(C417=C416,D416,EDATE(D416,1)),M417)</f>
        <is>
          <t/>
        </is>
      </c>
      <c r="E417" s="16" t="n">
        <f aca="false">I416</f>
        <v>3297775.81</v>
      </c>
      <c r="F417" s="15" t="n">
        <f aca="false">ROUND(MIN($B$14,IF(SizeCalc="margin",E417*$E$13*$E$12/100000,E417*$I$13/$I$12/10)),2)</f>
        <v>100</v>
      </c>
      <c r="G417" s="15" t="n">
        <f aca="false">$B$12*$B$13</f>
        <v>10</v>
      </c>
      <c r="H417" s="15" t="n">
        <f aca="false">IF(Q417="",G417*F417*10,Q417)</f>
        <v>10000</v>
      </c>
      <c r="I417" s="18" t="n">
        <f aca="false">E417+H417</f>
        <v>3307775.81</v>
      </c>
      <c r="J417" s="18" t="n">
        <f aca="false">J416+(I417-I416)</f>
        <v>3257775.81</v>
      </c>
      <c r="K417" s="67" t="n">
        <f aca="false">H417/E417</f>
        <v>0.00303234682287272</v>
      </c>
      <c r="L417" s="67"/>
      <c r="M417" s="64"/>
      <c r="N417" s="16" t="str">
        <f aca="false">IF(M417="","",SUMIF('Daily Fills'!L396:L20382,'Growth Plan &amp; Statistics'!M417,'Daily Fills'!O396:O20382))</f>
        <v/>
      </c>
      <c r="O417" s="15" t="str">
        <f aca="false">IF(N417="","",SUMIF('Daily Fills'!L396:L20382,'Growth Plan &amp; Statistics'!M417,'Daily Fills'!P396:P20382))</f>
        <v/>
      </c>
      <c r="P417" s="15" t="str">
        <f aca="false">IF(O417="","",SUMIF('Daily Fills'!L396:L20394,'Growth Plan &amp; Statistics'!M417,'Daily Fills'!E396:E20394)/1000000)</f>
        <v/>
      </c>
      <c r="Q417" s="16"/>
      <c r="R417" s="16" t="str">
        <f aca="false">IF(N417="","",F417)</f>
        <v/>
      </c>
      <c r="S417" s="10"/>
    </row>
    <row collapsed="false" customFormat="false" customHeight="false" hidden="false" ht="13.3" outlineLevel="0" r="418">
      <c r="A418" s="16" t="n">
        <v>399</v>
      </c>
      <c r="B418" s="16" t="n">
        <f aca="false">ROUNDUP(A418/5,0)</f>
        <v>80</v>
      </c>
      <c r="C418" s="16" t="n">
        <f aca="false">ROUNDUP(A418/20.83333333,0)</f>
        <v>20</v>
      </c>
      <c r="D418" s="65" t="inlineStr">
        <f aca="false">IF(M418="",IF(C418=C417,D417,EDATE(D417,1)),M418)</f>
        <is>
          <t/>
        </is>
      </c>
      <c r="E418" s="16" t="n">
        <f aca="false">I417</f>
        <v>3307775.81</v>
      </c>
      <c r="F418" s="15" t="n">
        <f aca="false">ROUND(MIN($B$14,IF(SizeCalc="margin",E418*$E$13*$E$12/100000,E418*$I$13/$I$12/10)),2)</f>
        <v>100</v>
      </c>
      <c r="G418" s="15" t="n">
        <f aca="false">$B$12*$B$13</f>
        <v>10</v>
      </c>
      <c r="H418" s="15" t="n">
        <f aca="false">IF(Q418="",G418*F418*10,Q418)</f>
        <v>10000</v>
      </c>
      <c r="I418" s="18" t="n">
        <f aca="false">E418+H418</f>
        <v>3317775.81</v>
      </c>
      <c r="J418" s="18" t="n">
        <f aca="false">J417+(I418-I417)</f>
        <v>3267775.81</v>
      </c>
      <c r="K418" s="67" t="n">
        <f aca="false">H418/E418</f>
        <v>0.00302317949413869</v>
      </c>
      <c r="L418" s="67"/>
      <c r="M418" s="64"/>
      <c r="N418" s="16" t="str">
        <f aca="false">IF(M418="","",SUMIF('Daily Fills'!L397:L20383,'Growth Plan &amp; Statistics'!M418,'Daily Fills'!O397:O20383))</f>
        <v/>
      </c>
      <c r="O418" s="15" t="str">
        <f aca="false">IF(N418="","",SUMIF('Daily Fills'!L397:L20383,'Growth Plan &amp; Statistics'!M418,'Daily Fills'!P397:P20383))</f>
        <v/>
      </c>
      <c r="P418" s="15" t="str">
        <f aca="false">IF(O418="","",SUMIF('Daily Fills'!L397:L20395,'Growth Plan &amp; Statistics'!M418,'Daily Fills'!E397:E20395)/1000000)</f>
        <v/>
      </c>
      <c r="Q418" s="16"/>
      <c r="R418" s="16" t="str">
        <f aca="false">IF(N418="","",F418)</f>
        <v/>
      </c>
      <c r="S418" s="10"/>
    </row>
    <row collapsed="false" customFormat="false" customHeight="false" hidden="false" ht="13.3" outlineLevel="0" r="419">
      <c r="A419" s="16" t="n">
        <v>400</v>
      </c>
      <c r="B419" s="16" t="n">
        <f aca="false">ROUNDUP(A419/5,0)</f>
        <v>80</v>
      </c>
      <c r="C419" s="16" t="n">
        <f aca="false">ROUNDUP(A419/20.83333333,0)</f>
        <v>20</v>
      </c>
      <c r="D419" s="65" t="inlineStr">
        <f aca="false">IF(M419="",IF(C419=C418,D418,EDATE(D418,1)),M419)</f>
        <is>
          <t/>
        </is>
      </c>
      <c r="E419" s="16" t="n">
        <f aca="false">I418</f>
        <v>3317775.81</v>
      </c>
      <c r="F419" s="15" t="n">
        <f aca="false">ROUND(MIN($B$14,IF(SizeCalc="margin",E419*$E$13*$E$12/100000,E419*$I$13/$I$12/10)),2)</f>
        <v>100</v>
      </c>
      <c r="G419" s="15" t="n">
        <f aca="false">$B$12*$B$13</f>
        <v>10</v>
      </c>
      <c r="H419" s="15" t="n">
        <f aca="false">IF(Q419="",G419*F419*10,Q419)</f>
        <v>10000</v>
      </c>
      <c r="I419" s="18" t="n">
        <f aca="false">E419+H419</f>
        <v>3327775.81</v>
      </c>
      <c r="J419" s="18" t="n">
        <f aca="false">J418+(I419-I418)</f>
        <v>3277775.81</v>
      </c>
      <c r="K419" s="67" t="n">
        <f aca="false">H419/E419</f>
        <v>0.00301406742729853</v>
      </c>
      <c r="L419" s="67"/>
      <c r="M419" s="64"/>
      <c r="N419" s="16" t="str">
        <f aca="false">IF(M419="","",SUMIF('Daily Fills'!L398:L20384,'Growth Plan &amp; Statistics'!M419,'Daily Fills'!O398:O20384))</f>
        <v/>
      </c>
      <c r="O419" s="15" t="str">
        <f aca="false">IF(N419="","",SUMIF('Daily Fills'!L398:L20384,'Growth Plan &amp; Statistics'!M419,'Daily Fills'!P398:P20384))</f>
        <v/>
      </c>
      <c r="P419" s="15" t="str">
        <f aca="false">IF(O419="","",SUMIF('Daily Fills'!L398:L20396,'Growth Plan &amp; Statistics'!M419,'Daily Fills'!E398:E20396)/1000000)</f>
        <v/>
      </c>
      <c r="Q419" s="16"/>
      <c r="R419" s="16" t="str">
        <f aca="false">IF(N419="","",F419)</f>
        <v/>
      </c>
      <c r="S419" s="10"/>
    </row>
    <row collapsed="false" customFormat="false" customHeight="false" hidden="false" ht="13.3" outlineLevel="0" r="420">
      <c r="A420" s="16" t="n">
        <v>401</v>
      </c>
      <c r="B420" s="16" t="n">
        <f aca="false">ROUNDUP(A420/5,0)</f>
        <v>81</v>
      </c>
      <c r="C420" s="16" t="n">
        <f aca="false">ROUNDUP(A420/20.83333333,0)</f>
        <v>20</v>
      </c>
      <c r="D420" s="65" t="inlineStr">
        <f aca="false">IF(M420="",IF(C420=C419,D419,EDATE(D419,1)),M420)</f>
        <is>
          <t/>
        </is>
      </c>
      <c r="E420" s="16" t="n">
        <f aca="false">I419</f>
        <v>3327775.81</v>
      </c>
      <c r="F420" s="15" t="n">
        <f aca="false">ROUND(MIN($B$14,IF(SizeCalc="margin",E420*$E$13*$E$12/100000,E420*$I$13/$I$12/10)),2)</f>
        <v>100</v>
      </c>
      <c r="G420" s="15" t="n">
        <f aca="false">$B$12*$B$13</f>
        <v>10</v>
      </c>
      <c r="H420" s="15" t="n">
        <f aca="false">IF(Q420="",G420*F420*10,Q420)</f>
        <v>10000</v>
      </c>
      <c r="I420" s="18" t="n">
        <f aca="false">E420+H420</f>
        <v>3337775.81</v>
      </c>
      <c r="J420" s="18" t="n">
        <f aca="false">J419+(I420-I419)</f>
        <v>3287775.81</v>
      </c>
      <c r="K420" s="67" t="n">
        <f aca="false">H420/E420</f>
        <v>0.00300501012416458</v>
      </c>
      <c r="L420" s="67"/>
      <c r="M420" s="64"/>
      <c r="N420" s="16" t="str">
        <f aca="false">IF(M420="","",SUMIF('Daily Fills'!L399:L20385,'Growth Plan &amp; Statistics'!M420,'Daily Fills'!O399:O20385))</f>
        <v/>
      </c>
      <c r="O420" s="15" t="str">
        <f aca="false">IF(N420="","",SUMIF('Daily Fills'!L399:L20385,'Growth Plan &amp; Statistics'!M420,'Daily Fills'!P399:P20385))</f>
        <v/>
      </c>
      <c r="P420" s="15" t="str">
        <f aca="false">IF(O420="","",SUMIF('Daily Fills'!L399:L20397,'Growth Plan &amp; Statistics'!M420,'Daily Fills'!E399:E20397)/1000000)</f>
        <v/>
      </c>
      <c r="Q420" s="16"/>
      <c r="R420" s="16" t="str">
        <f aca="false">IF(N420="","",F420)</f>
        <v/>
      </c>
      <c r="S420" s="10"/>
    </row>
    <row collapsed="false" customFormat="false" customHeight="false" hidden="false" ht="13.3" outlineLevel="0" r="421">
      <c r="A421" s="16" t="n">
        <v>402</v>
      </c>
      <c r="B421" s="16" t="n">
        <f aca="false">ROUNDUP(A421/5,0)</f>
        <v>81</v>
      </c>
      <c r="C421" s="16" t="n">
        <f aca="false">ROUNDUP(A421/20.83333333,0)</f>
        <v>20</v>
      </c>
      <c r="D421" s="65" t="inlineStr">
        <f aca="false">IF(M421="",IF(C421=C420,D420,EDATE(D420,1)),M421)</f>
        <is>
          <t/>
        </is>
      </c>
      <c r="E421" s="16" t="n">
        <f aca="false">I420</f>
        <v>3337775.81</v>
      </c>
      <c r="F421" s="15" t="n">
        <f aca="false">ROUND(MIN($B$14,IF(SizeCalc="margin",E421*$E$13*$E$12/100000,E421*$I$13/$I$12/10)),2)</f>
        <v>100</v>
      </c>
      <c r="G421" s="15" t="n">
        <f aca="false">$B$12*$B$13</f>
        <v>10</v>
      </c>
      <c r="H421" s="15" t="n">
        <f aca="false">IF(Q421="",G421*F421*10,Q421)</f>
        <v>10000</v>
      </c>
      <c r="I421" s="18" t="n">
        <f aca="false">E421+H421</f>
        <v>3347775.81</v>
      </c>
      <c r="J421" s="18" t="n">
        <f aca="false">J420+(I421-I420)</f>
        <v>3297775.81</v>
      </c>
      <c r="K421" s="67" t="n">
        <f aca="false">H421/E421</f>
        <v>0.00299600709251949</v>
      </c>
      <c r="L421" s="67"/>
      <c r="M421" s="64"/>
      <c r="N421" s="16" t="str">
        <f aca="false">IF(M421="","",SUMIF('Daily Fills'!L400:L20386,'Growth Plan &amp; Statistics'!M421,'Daily Fills'!O400:O20386))</f>
        <v/>
      </c>
      <c r="O421" s="15" t="str">
        <f aca="false">IF(N421="","",SUMIF('Daily Fills'!L400:L20386,'Growth Plan &amp; Statistics'!M421,'Daily Fills'!P400:P20386))</f>
        <v/>
      </c>
      <c r="P421" s="15" t="str">
        <f aca="false">IF(O421="","",SUMIF('Daily Fills'!L400:L20398,'Growth Plan &amp; Statistics'!M421,'Daily Fills'!E400:E20398)/1000000)</f>
        <v/>
      </c>
      <c r="Q421" s="16"/>
      <c r="R421" s="16" t="str">
        <f aca="false">IF(N421="","",F421)</f>
        <v/>
      </c>
      <c r="S421" s="10"/>
    </row>
    <row collapsed="false" customFormat="false" customHeight="false" hidden="false" ht="13.3" outlineLevel="0" r="422">
      <c r="A422" s="16" t="n">
        <v>403</v>
      </c>
      <c r="B422" s="16" t="n">
        <f aca="false">ROUNDUP(A422/5,0)</f>
        <v>81</v>
      </c>
      <c r="C422" s="16" t="n">
        <f aca="false">ROUNDUP(A422/20.83333333,0)</f>
        <v>20</v>
      </c>
      <c r="D422" s="65" t="inlineStr">
        <f aca="false">IF(M422="",IF(C422=C421,D421,EDATE(D421,1)),M422)</f>
        <is>
          <t/>
        </is>
      </c>
      <c r="E422" s="16" t="n">
        <f aca="false">I421</f>
        <v>3347775.81</v>
      </c>
      <c r="F422" s="15" t="n">
        <f aca="false">ROUND(MIN($B$14,IF(SizeCalc="margin",E422*$E$13*$E$12/100000,E422*$I$13/$I$12/10)),2)</f>
        <v>100</v>
      </c>
      <c r="G422" s="15" t="n">
        <f aca="false">$B$12*$B$13</f>
        <v>10</v>
      </c>
      <c r="H422" s="15" t="n">
        <f aca="false">IF(Q422="",G422*F422*10,Q422)</f>
        <v>10000</v>
      </c>
      <c r="I422" s="18" t="n">
        <f aca="false">E422+H422</f>
        <v>3357775.81</v>
      </c>
      <c r="J422" s="18" t="n">
        <f aca="false">J421+(I422-I421)</f>
        <v>3307775.81</v>
      </c>
      <c r="K422" s="67" t="n">
        <f aca="false">H422/E422</f>
        <v>0.00298705784602703</v>
      </c>
      <c r="L422" s="67"/>
      <c r="M422" s="64"/>
      <c r="N422" s="16" t="str">
        <f aca="false">IF(M422="","",SUMIF('Daily Fills'!L401:L20387,'Growth Plan &amp; Statistics'!M422,'Daily Fills'!O401:O20387))</f>
        <v/>
      </c>
      <c r="O422" s="15" t="str">
        <f aca="false">IF(N422="","",SUMIF('Daily Fills'!L401:L20387,'Growth Plan &amp; Statistics'!M422,'Daily Fills'!P401:P20387))</f>
        <v/>
      </c>
      <c r="P422" s="15" t="str">
        <f aca="false">IF(O422="","",SUMIF('Daily Fills'!L401:L20399,'Growth Plan &amp; Statistics'!M422,'Daily Fills'!E401:E20399)/1000000)</f>
        <v/>
      </c>
      <c r="Q422" s="16"/>
      <c r="R422" s="16" t="str">
        <f aca="false">IF(N422="","",F422)</f>
        <v/>
      </c>
      <c r="S422" s="10"/>
    </row>
    <row collapsed="false" customFormat="false" customHeight="false" hidden="false" ht="13.3" outlineLevel="0" r="423">
      <c r="A423" s="16" t="n">
        <v>404</v>
      </c>
      <c r="B423" s="16" t="n">
        <f aca="false">ROUNDUP(A423/5,0)</f>
        <v>81</v>
      </c>
      <c r="C423" s="16" t="n">
        <f aca="false">ROUNDUP(A423/20.83333333,0)</f>
        <v>20</v>
      </c>
      <c r="D423" s="65" t="inlineStr">
        <f aca="false">IF(M423="",IF(C423=C422,D422,EDATE(D422,1)),M423)</f>
        <is>
          <t/>
        </is>
      </c>
      <c r="E423" s="16" t="n">
        <f aca="false">I422</f>
        <v>3357775.81</v>
      </c>
      <c r="F423" s="15" t="n">
        <f aca="false">ROUND(MIN($B$14,IF(SizeCalc="margin",E423*$E$13*$E$12/100000,E423*$I$13/$I$12/10)),2)</f>
        <v>100</v>
      </c>
      <c r="G423" s="15" t="n">
        <f aca="false">$B$12*$B$13</f>
        <v>10</v>
      </c>
      <c r="H423" s="15" t="n">
        <f aca="false">IF(Q423="",G423*F423*10,Q423)</f>
        <v>10000</v>
      </c>
      <c r="I423" s="18" t="n">
        <f aca="false">E423+H423</f>
        <v>3367775.81</v>
      </c>
      <c r="J423" s="18" t="n">
        <f aca="false">J422+(I423-I422)</f>
        <v>3317775.81</v>
      </c>
      <c r="K423" s="67" t="n">
        <f aca="false">H423/E423</f>
        <v>0.00297816190414452</v>
      </c>
      <c r="L423" s="67"/>
      <c r="M423" s="64"/>
      <c r="N423" s="16" t="str">
        <f aca="false">IF(M423="","",SUMIF('Daily Fills'!L402:L20388,'Growth Plan &amp; Statistics'!M423,'Daily Fills'!O402:O20388))</f>
        <v/>
      </c>
      <c r="O423" s="15" t="str">
        <f aca="false">IF(N423="","",SUMIF('Daily Fills'!L402:L20388,'Growth Plan &amp; Statistics'!M423,'Daily Fills'!P402:P20388))</f>
        <v/>
      </c>
      <c r="P423" s="15" t="str">
        <f aca="false">IF(O423="","",SUMIF('Daily Fills'!L402:L20400,'Growth Plan &amp; Statistics'!M423,'Daily Fills'!E402:E20400)/1000000)</f>
        <v/>
      </c>
      <c r="Q423" s="16"/>
      <c r="R423" s="16" t="str">
        <f aca="false">IF(N423="","",F423)</f>
        <v/>
      </c>
      <c r="S423" s="10"/>
    </row>
    <row collapsed="false" customFormat="false" customHeight="false" hidden="false" ht="13.3" outlineLevel="0" r="424">
      <c r="A424" s="16" t="n">
        <v>405</v>
      </c>
      <c r="B424" s="16" t="n">
        <f aca="false">ROUNDUP(A424/5,0)</f>
        <v>81</v>
      </c>
      <c r="C424" s="16" t="n">
        <f aca="false">ROUNDUP(A424/20.83333333,0)</f>
        <v>20</v>
      </c>
      <c r="D424" s="65" t="inlineStr">
        <f aca="false">IF(M424="",IF(C424=C423,D423,EDATE(D423,1)),M424)</f>
        <is>
          <t/>
        </is>
      </c>
      <c r="E424" s="16" t="n">
        <f aca="false">I423</f>
        <v>3367775.81</v>
      </c>
      <c r="F424" s="15" t="n">
        <f aca="false">ROUND(MIN($B$14,IF(SizeCalc="margin",E424*$E$13*$E$12/100000,E424*$I$13/$I$12/10)),2)</f>
        <v>100</v>
      </c>
      <c r="G424" s="15" t="n">
        <f aca="false">$B$12*$B$13</f>
        <v>10</v>
      </c>
      <c r="H424" s="15" t="n">
        <f aca="false">IF(Q424="",G424*F424*10,Q424)</f>
        <v>10000</v>
      </c>
      <c r="I424" s="18" t="n">
        <f aca="false">E424+H424</f>
        <v>3377775.81</v>
      </c>
      <c r="J424" s="18" t="n">
        <f aca="false">J423+(I424-I423)</f>
        <v>3327775.81</v>
      </c>
      <c r="K424" s="67" t="n">
        <f aca="false">H424/E424</f>
        <v>0.00296931879203681</v>
      </c>
      <c r="L424" s="67"/>
      <c r="M424" s="64"/>
      <c r="N424" s="16" t="str">
        <f aca="false">IF(M424="","",SUMIF('Daily Fills'!L403:L20389,'Growth Plan &amp; Statistics'!M424,'Daily Fills'!O403:O20389))</f>
        <v/>
      </c>
      <c r="O424" s="15" t="str">
        <f aca="false">IF(N424="","",SUMIF('Daily Fills'!L403:L20389,'Growth Plan &amp; Statistics'!M424,'Daily Fills'!P403:P20389))</f>
        <v/>
      </c>
      <c r="P424" s="15" t="str">
        <f aca="false">IF(O424="","",SUMIF('Daily Fills'!L403:L20401,'Growth Plan &amp; Statistics'!M424,'Daily Fills'!E403:E20401)/1000000)</f>
        <v/>
      </c>
      <c r="Q424" s="16"/>
      <c r="R424" s="16" t="str">
        <f aca="false">IF(N424="","",F424)</f>
        <v/>
      </c>
      <c r="S424" s="10"/>
    </row>
    <row collapsed="false" customFormat="false" customHeight="false" hidden="false" ht="13.3" outlineLevel="0" r="425">
      <c r="A425" s="16" t="n">
        <v>406</v>
      </c>
      <c r="B425" s="16" t="n">
        <f aca="false">ROUNDUP(A425/5,0)</f>
        <v>82</v>
      </c>
      <c r="C425" s="16" t="n">
        <f aca="false">ROUNDUP(A425/20.83333333,0)</f>
        <v>20</v>
      </c>
      <c r="D425" s="65" t="inlineStr">
        <f aca="false">IF(M425="",IF(C425=C424,D424,EDATE(D424,1)),M425)</f>
        <is>
          <t/>
        </is>
      </c>
      <c r="E425" s="16" t="n">
        <f aca="false">I424</f>
        <v>3377775.81</v>
      </c>
      <c r="F425" s="15" t="n">
        <f aca="false">ROUND(MIN($B$14,IF(SizeCalc="margin",E425*$E$13*$E$12/100000,E425*$I$13/$I$12/10)),2)</f>
        <v>100</v>
      </c>
      <c r="G425" s="15" t="n">
        <f aca="false">$B$12*$B$13</f>
        <v>10</v>
      </c>
      <c r="H425" s="15" t="n">
        <f aca="false">IF(Q425="",G425*F425*10,Q425)</f>
        <v>10000</v>
      </c>
      <c r="I425" s="18" t="n">
        <f aca="false">E425+H425</f>
        <v>3387775.81</v>
      </c>
      <c r="J425" s="18" t="n">
        <f aca="false">J424+(I425-I424)</f>
        <v>3337775.81</v>
      </c>
      <c r="K425" s="67" t="n">
        <f aca="false">H425/E425</f>
        <v>0.00296052804049183</v>
      </c>
      <c r="L425" s="67"/>
      <c r="M425" s="64"/>
      <c r="N425" s="16" t="str">
        <f aca="false">IF(M425="","",SUMIF('Daily Fills'!L404:L20390,'Growth Plan &amp; Statistics'!M425,'Daily Fills'!O404:O20390))</f>
        <v/>
      </c>
      <c r="O425" s="15" t="str">
        <f aca="false">IF(N425="","",SUMIF('Daily Fills'!L404:L20390,'Growth Plan &amp; Statistics'!M425,'Daily Fills'!P404:P20390))</f>
        <v/>
      </c>
      <c r="P425" s="15" t="str">
        <f aca="false">IF(O425="","",SUMIF('Daily Fills'!L404:L20402,'Growth Plan &amp; Statistics'!M425,'Daily Fills'!E404:E20402)/1000000)</f>
        <v/>
      </c>
      <c r="Q425" s="16"/>
      <c r="R425" s="16" t="str">
        <f aca="false">IF(N425="","",F425)</f>
        <v/>
      </c>
      <c r="S425" s="10"/>
    </row>
    <row collapsed="false" customFormat="false" customHeight="false" hidden="false" ht="13.3" outlineLevel="0" r="426">
      <c r="A426" s="16" t="n">
        <v>407</v>
      </c>
      <c r="B426" s="16" t="n">
        <f aca="false">ROUNDUP(A426/5,0)</f>
        <v>82</v>
      </c>
      <c r="C426" s="16" t="n">
        <f aca="false">ROUNDUP(A426/20.83333333,0)</f>
        <v>20</v>
      </c>
      <c r="D426" s="65" t="inlineStr">
        <f aca="false">IF(M426="",IF(C426=C425,D425,EDATE(D425,1)),M426)</f>
        <is>
          <t/>
        </is>
      </c>
      <c r="E426" s="16" t="n">
        <f aca="false">I425</f>
        <v>3387775.81</v>
      </c>
      <c r="F426" s="15" t="n">
        <f aca="false">ROUND(MIN($B$14,IF(SizeCalc="margin",E426*$E$13*$E$12/100000,E426*$I$13/$I$12/10)),2)</f>
        <v>100</v>
      </c>
      <c r="G426" s="15" t="n">
        <f aca="false">$B$12*$B$13</f>
        <v>10</v>
      </c>
      <c r="H426" s="15" t="n">
        <f aca="false">IF(Q426="",G426*F426*10,Q426)</f>
        <v>10000</v>
      </c>
      <c r="I426" s="18" t="n">
        <f aca="false">E426+H426</f>
        <v>3397775.81</v>
      </c>
      <c r="J426" s="18" t="n">
        <f aca="false">J425+(I426-I425)</f>
        <v>3347775.81</v>
      </c>
      <c r="K426" s="67" t="n">
        <f aca="false">H426/E426</f>
        <v>0.00295178918583754</v>
      </c>
      <c r="L426" s="67"/>
      <c r="M426" s="64"/>
      <c r="N426" s="16" t="str">
        <f aca="false">IF(M426="","",SUMIF('Daily Fills'!L405:L20391,'Growth Plan &amp; Statistics'!M426,'Daily Fills'!O405:O20391))</f>
        <v/>
      </c>
      <c r="O426" s="15" t="str">
        <f aca="false">IF(N426="","",SUMIF('Daily Fills'!L405:L20391,'Growth Plan &amp; Statistics'!M426,'Daily Fills'!P405:P20391))</f>
        <v/>
      </c>
      <c r="P426" s="15" t="str">
        <f aca="false">IF(O426="","",SUMIF('Daily Fills'!L405:L20403,'Growth Plan &amp; Statistics'!M426,'Daily Fills'!E405:E20403)/1000000)</f>
        <v/>
      </c>
      <c r="Q426" s="16"/>
      <c r="R426" s="16" t="str">
        <f aca="false">IF(N426="","",F426)</f>
        <v/>
      </c>
      <c r="S426" s="10"/>
    </row>
    <row collapsed="false" customFormat="false" customHeight="false" hidden="false" ht="13.3" outlineLevel="0" r="427">
      <c r="A427" s="16" t="n">
        <v>408</v>
      </c>
      <c r="B427" s="16" t="n">
        <f aca="false">ROUNDUP(A427/5,0)</f>
        <v>82</v>
      </c>
      <c r="C427" s="16" t="n">
        <f aca="false">ROUNDUP(A427/20.83333333,0)</f>
        <v>20</v>
      </c>
      <c r="D427" s="65" t="inlineStr">
        <f aca="false">IF(M427="",IF(C427=C426,D426,EDATE(D426,1)),M427)</f>
        <is>
          <t/>
        </is>
      </c>
      <c r="E427" s="16" t="n">
        <f aca="false">I426</f>
        <v>3397775.81</v>
      </c>
      <c r="F427" s="15" t="n">
        <f aca="false">ROUND(MIN($B$14,IF(SizeCalc="margin",E427*$E$13*$E$12/100000,E427*$I$13/$I$12/10)),2)</f>
        <v>100</v>
      </c>
      <c r="G427" s="15" t="n">
        <f aca="false">$B$12*$B$13</f>
        <v>10</v>
      </c>
      <c r="H427" s="15" t="n">
        <f aca="false">IF(Q427="",G427*F427*10,Q427)</f>
        <v>10000</v>
      </c>
      <c r="I427" s="18" t="n">
        <f aca="false">E427+H427</f>
        <v>3407775.81</v>
      </c>
      <c r="J427" s="18" t="n">
        <f aca="false">J426+(I427-I426)</f>
        <v>3357775.81</v>
      </c>
      <c r="K427" s="67" t="n">
        <f aca="false">H427/E427</f>
        <v>0.00294310176986044</v>
      </c>
      <c r="L427" s="67"/>
      <c r="M427" s="64"/>
      <c r="N427" s="16" t="str">
        <f aca="false">IF(M427="","",SUMIF('Daily Fills'!L406:L20392,'Growth Plan &amp; Statistics'!M427,'Daily Fills'!O406:O20392))</f>
        <v/>
      </c>
      <c r="O427" s="15" t="str">
        <f aca="false">IF(N427="","",SUMIF('Daily Fills'!L406:L20392,'Growth Plan &amp; Statistics'!M427,'Daily Fills'!P406:P20392))</f>
        <v/>
      </c>
      <c r="P427" s="15" t="str">
        <f aca="false">IF(O427="","",SUMIF('Daily Fills'!L406:L20404,'Growth Plan &amp; Statistics'!M427,'Daily Fills'!E406:E20404)/1000000)</f>
        <v/>
      </c>
      <c r="Q427" s="16"/>
      <c r="R427" s="16" t="str">
        <f aca="false">IF(N427="","",F427)</f>
        <v/>
      </c>
      <c r="S427" s="10"/>
    </row>
    <row collapsed="false" customFormat="false" customHeight="false" hidden="false" ht="13.3" outlineLevel="0" r="428">
      <c r="A428" s="16" t="n">
        <v>409</v>
      </c>
      <c r="B428" s="16" t="n">
        <f aca="false">ROUNDUP(A428/5,0)</f>
        <v>82</v>
      </c>
      <c r="C428" s="16" t="n">
        <f aca="false">ROUNDUP(A428/20.83333333,0)</f>
        <v>20</v>
      </c>
      <c r="D428" s="65" t="inlineStr">
        <f aca="false">IF(M428="",IF(C428=C427,D427,EDATE(D427,1)),M428)</f>
        <is>
          <t/>
        </is>
      </c>
      <c r="E428" s="16" t="n">
        <f aca="false">I427</f>
        <v>3407775.81</v>
      </c>
      <c r="F428" s="15" t="n">
        <f aca="false">ROUND(MIN($B$14,IF(SizeCalc="margin",E428*$E$13*$E$12/100000,E428*$I$13/$I$12/10)),2)</f>
        <v>100</v>
      </c>
      <c r="G428" s="15" t="n">
        <f aca="false">$B$12*$B$13</f>
        <v>10</v>
      </c>
      <c r="H428" s="15" t="n">
        <f aca="false">IF(Q428="",G428*F428*10,Q428)</f>
        <v>10000</v>
      </c>
      <c r="I428" s="18" t="n">
        <f aca="false">E428+H428</f>
        <v>3417775.81</v>
      </c>
      <c r="J428" s="18" t="n">
        <f aca="false">J427+(I428-I427)</f>
        <v>3367775.81</v>
      </c>
      <c r="K428" s="67" t="n">
        <f aca="false">H428/E428</f>
        <v>0.0029344653397255</v>
      </c>
      <c r="L428" s="67"/>
      <c r="M428" s="64"/>
      <c r="N428" s="16" t="str">
        <f aca="false">IF(M428="","",SUMIF('Daily Fills'!L407:L20393,'Growth Plan &amp; Statistics'!M428,'Daily Fills'!O407:O20393))</f>
        <v/>
      </c>
      <c r="O428" s="15" t="str">
        <f aca="false">IF(N428="","",SUMIF('Daily Fills'!L407:L20393,'Growth Plan &amp; Statistics'!M428,'Daily Fills'!P407:P20393))</f>
        <v/>
      </c>
      <c r="P428" s="15" t="str">
        <f aca="false">IF(O428="","",SUMIF('Daily Fills'!L407:L20405,'Growth Plan &amp; Statistics'!M428,'Daily Fills'!E407:E20405)/1000000)</f>
        <v/>
      </c>
      <c r="Q428" s="16"/>
      <c r="R428" s="16" t="str">
        <f aca="false">IF(N428="","",F428)</f>
        <v/>
      </c>
      <c r="S428" s="10"/>
    </row>
    <row collapsed="false" customFormat="false" customHeight="false" hidden="false" ht="13.3" outlineLevel="0" r="429">
      <c r="A429" s="16" t="n">
        <v>410</v>
      </c>
      <c r="B429" s="16" t="n">
        <f aca="false">ROUNDUP(A429/5,0)</f>
        <v>82</v>
      </c>
      <c r="C429" s="16" t="n">
        <f aca="false">ROUNDUP(A429/20.83333333,0)</f>
        <v>20</v>
      </c>
      <c r="D429" s="65" t="inlineStr">
        <f aca="false">IF(M429="",IF(C429=C428,D428,EDATE(D428,1)),M429)</f>
        <is>
          <t/>
        </is>
      </c>
      <c r="E429" s="16" t="n">
        <f aca="false">I428</f>
        <v>3417775.81</v>
      </c>
      <c r="F429" s="15" t="n">
        <f aca="false">ROUND(MIN($B$14,IF(SizeCalc="margin",E429*$E$13*$E$12/100000,E429*$I$13/$I$12/10)),2)</f>
        <v>100</v>
      </c>
      <c r="G429" s="15" t="n">
        <f aca="false">$B$12*$B$13</f>
        <v>10</v>
      </c>
      <c r="H429" s="15" t="n">
        <f aca="false">IF(Q429="",G429*F429*10,Q429)</f>
        <v>10000</v>
      </c>
      <c r="I429" s="18" t="n">
        <f aca="false">E429+H429</f>
        <v>3427775.81</v>
      </c>
      <c r="J429" s="18" t="n">
        <f aca="false">J428+(I429-I428)</f>
        <v>3377775.81</v>
      </c>
      <c r="K429" s="67" t="n">
        <f aca="false">H429/E429</f>
        <v>0.00292587944789743</v>
      </c>
      <c r="L429" s="67"/>
      <c r="M429" s="64"/>
      <c r="N429" s="16" t="str">
        <f aca="false">IF(M429="","",SUMIF('Daily Fills'!L408:L20394,'Growth Plan &amp; Statistics'!M429,'Daily Fills'!O408:O20394))</f>
        <v/>
      </c>
      <c r="O429" s="15" t="str">
        <f aca="false">IF(N429="","",SUMIF('Daily Fills'!L408:L20394,'Growth Plan &amp; Statistics'!M429,'Daily Fills'!P408:P20394))</f>
        <v/>
      </c>
      <c r="P429" s="15" t="str">
        <f aca="false">IF(O429="","",SUMIF('Daily Fills'!L408:L20406,'Growth Plan &amp; Statistics'!M429,'Daily Fills'!E408:E20406)/1000000)</f>
        <v/>
      </c>
      <c r="Q429" s="16"/>
      <c r="R429" s="16" t="str">
        <f aca="false">IF(N429="","",F429)</f>
        <v/>
      </c>
      <c r="S429" s="10"/>
    </row>
    <row collapsed="false" customFormat="false" customHeight="false" hidden="false" ht="13.3" outlineLevel="0" r="430">
      <c r="A430" s="16" t="n">
        <v>411</v>
      </c>
      <c r="B430" s="16" t="n">
        <f aca="false">ROUNDUP(A430/5,0)</f>
        <v>83</v>
      </c>
      <c r="C430" s="16" t="n">
        <f aca="false">ROUNDUP(A430/20.83333333,0)</f>
        <v>20</v>
      </c>
      <c r="D430" s="65" t="inlineStr">
        <f aca="false">IF(M430="",IF(C430=C429,D429,EDATE(D429,1)),M430)</f>
        <is>
          <t/>
        </is>
      </c>
      <c r="E430" s="16" t="n">
        <f aca="false">I429</f>
        <v>3427775.81</v>
      </c>
      <c r="F430" s="15" t="n">
        <f aca="false">ROUND(MIN($B$14,IF(SizeCalc="margin",E430*$E$13*$E$12/100000,E430*$I$13/$I$12/10)),2)</f>
        <v>100</v>
      </c>
      <c r="G430" s="15" t="n">
        <f aca="false">$B$12*$B$13</f>
        <v>10</v>
      </c>
      <c r="H430" s="15" t="n">
        <f aca="false">IF(Q430="",G430*F430*10,Q430)</f>
        <v>10000</v>
      </c>
      <c r="I430" s="18" t="n">
        <f aca="false">E430+H430</f>
        <v>3437775.81</v>
      </c>
      <c r="J430" s="18" t="n">
        <f aca="false">J429+(I430-I429)</f>
        <v>3387775.81</v>
      </c>
      <c r="K430" s="67" t="n">
        <f aca="false">H430/E430</f>
        <v>0.00291734365206341</v>
      </c>
      <c r="L430" s="67"/>
      <c r="M430" s="64"/>
      <c r="N430" s="16" t="str">
        <f aca="false">IF(M430="","",SUMIF('Daily Fills'!L409:L20395,'Growth Plan &amp; Statistics'!M430,'Daily Fills'!O409:O20395))</f>
        <v/>
      </c>
      <c r="O430" s="15" t="str">
        <f aca="false">IF(N430="","",SUMIF('Daily Fills'!L409:L20395,'Growth Plan &amp; Statistics'!M430,'Daily Fills'!P409:P20395))</f>
        <v/>
      </c>
      <c r="P430" s="15" t="str">
        <f aca="false">IF(O430="","",SUMIF('Daily Fills'!L409:L20407,'Growth Plan &amp; Statistics'!M430,'Daily Fills'!E409:E20407)/1000000)</f>
        <v/>
      </c>
      <c r="Q430" s="16"/>
      <c r="R430" s="16" t="str">
        <f aca="false">IF(N430="","",F430)</f>
        <v/>
      </c>
      <c r="S430" s="10"/>
    </row>
    <row collapsed="false" customFormat="false" customHeight="false" hidden="false" ht="13.3" outlineLevel="0" r="431">
      <c r="A431" s="16" t="n">
        <v>412</v>
      </c>
      <c r="B431" s="16" t="n">
        <f aca="false">ROUNDUP(A431/5,0)</f>
        <v>83</v>
      </c>
      <c r="C431" s="16" t="n">
        <f aca="false">ROUNDUP(A431/20.83333333,0)</f>
        <v>20</v>
      </c>
      <c r="D431" s="65" t="inlineStr">
        <f aca="false">IF(M431="",IF(C431=C430,D430,EDATE(D430,1)),M431)</f>
        <is>
          <t/>
        </is>
      </c>
      <c r="E431" s="16" t="n">
        <f aca="false">I430</f>
        <v>3437775.81</v>
      </c>
      <c r="F431" s="15" t="n">
        <f aca="false">ROUND(MIN($B$14,IF(SizeCalc="margin",E431*$E$13*$E$12/100000,E431*$I$13/$I$12/10)),2)</f>
        <v>100</v>
      </c>
      <c r="G431" s="15" t="n">
        <f aca="false">$B$12*$B$13</f>
        <v>10</v>
      </c>
      <c r="H431" s="15" t="n">
        <f aca="false">IF(Q431="",G431*F431*10,Q431)</f>
        <v>10000</v>
      </c>
      <c r="I431" s="18" t="n">
        <f aca="false">E431+H431</f>
        <v>3447775.81</v>
      </c>
      <c r="J431" s="18" t="n">
        <f aca="false">J430+(I431-I430)</f>
        <v>3397775.81</v>
      </c>
      <c r="K431" s="67" t="n">
        <f aca="false">H431/E431</f>
        <v>0.0029088575150571</v>
      </c>
      <c r="L431" s="67"/>
      <c r="M431" s="64"/>
      <c r="N431" s="16" t="str">
        <f aca="false">IF(M431="","",SUMIF('Daily Fills'!L410:L20396,'Growth Plan &amp; Statistics'!M431,'Daily Fills'!O410:O20396))</f>
        <v/>
      </c>
      <c r="O431" s="15" t="str">
        <f aca="false">IF(N431="","",SUMIF('Daily Fills'!L410:L20396,'Growth Plan &amp; Statistics'!M431,'Daily Fills'!P410:P20396))</f>
        <v/>
      </c>
      <c r="P431" s="15" t="str">
        <f aca="false">IF(O431="","",SUMIF('Daily Fills'!L410:L20408,'Growth Plan &amp; Statistics'!M431,'Daily Fills'!E410:E20408)/1000000)</f>
        <v/>
      </c>
      <c r="Q431" s="16"/>
      <c r="R431" s="16" t="str">
        <f aca="false">IF(N431="","",F431)</f>
        <v/>
      </c>
      <c r="S431" s="10"/>
    </row>
    <row collapsed="false" customFormat="false" customHeight="false" hidden="false" ht="13.3" outlineLevel="0" r="432">
      <c r="A432" s="16" t="n">
        <v>413</v>
      </c>
      <c r="B432" s="16" t="n">
        <f aca="false">ROUNDUP(A432/5,0)</f>
        <v>83</v>
      </c>
      <c r="C432" s="16" t="n">
        <f aca="false">ROUNDUP(A432/20.83333333,0)</f>
        <v>20</v>
      </c>
      <c r="D432" s="65" t="inlineStr">
        <f aca="false">IF(M432="",IF(C432=C431,D431,EDATE(D431,1)),M432)</f>
        <is>
          <t/>
        </is>
      </c>
      <c r="E432" s="16" t="n">
        <f aca="false">I431</f>
        <v>3447775.81</v>
      </c>
      <c r="F432" s="15" t="n">
        <f aca="false">ROUND(MIN($B$14,IF(SizeCalc="margin",E432*$E$13*$E$12/100000,E432*$I$13/$I$12/10)),2)</f>
        <v>100</v>
      </c>
      <c r="G432" s="15" t="n">
        <f aca="false">$B$12*$B$13</f>
        <v>10</v>
      </c>
      <c r="H432" s="15" t="n">
        <f aca="false">IF(Q432="",G432*F432*10,Q432)</f>
        <v>10000</v>
      </c>
      <c r="I432" s="18" t="n">
        <f aca="false">E432+H432</f>
        <v>3457775.81</v>
      </c>
      <c r="J432" s="18" t="n">
        <f aca="false">J431+(I432-I431)</f>
        <v>3407775.81</v>
      </c>
      <c r="K432" s="67" t="n">
        <f aca="false">H432/E432</f>
        <v>0.00290042060478404</v>
      </c>
      <c r="L432" s="67"/>
      <c r="M432" s="64"/>
      <c r="N432" s="16" t="str">
        <f aca="false">IF(M432="","",SUMIF('Daily Fills'!L411:L20397,'Growth Plan &amp; Statistics'!M432,'Daily Fills'!O411:O20397))</f>
        <v/>
      </c>
      <c r="O432" s="15" t="str">
        <f aca="false">IF(N432="","",SUMIF('Daily Fills'!L411:L20397,'Growth Plan &amp; Statistics'!M432,'Daily Fills'!P411:P20397))</f>
        <v/>
      </c>
      <c r="P432" s="15" t="str">
        <f aca="false">IF(O432="","",SUMIF('Daily Fills'!L411:L20409,'Growth Plan &amp; Statistics'!M432,'Daily Fills'!E411:E20409)/1000000)</f>
        <v/>
      </c>
      <c r="Q432" s="16"/>
      <c r="R432" s="16" t="str">
        <f aca="false">IF(N432="","",F432)</f>
        <v/>
      </c>
      <c r="S432" s="10"/>
    </row>
    <row collapsed="false" customFormat="false" customHeight="false" hidden="false" ht="13.3" outlineLevel="0" r="433">
      <c r="A433" s="16" t="n">
        <v>414</v>
      </c>
      <c r="B433" s="16" t="n">
        <f aca="false">ROUNDUP(A433/5,0)</f>
        <v>83</v>
      </c>
      <c r="C433" s="16" t="n">
        <f aca="false">ROUNDUP(A433/20.83333333,0)</f>
        <v>20</v>
      </c>
      <c r="D433" s="65" t="inlineStr">
        <f aca="false">IF(M433="",IF(C433=C432,D432,EDATE(D432,1)),M433)</f>
        <is>
          <t/>
        </is>
      </c>
      <c r="E433" s="16" t="n">
        <f aca="false">I432</f>
        <v>3457775.81</v>
      </c>
      <c r="F433" s="15" t="n">
        <f aca="false">ROUND(MIN($B$14,IF(SizeCalc="margin",E433*$E$13*$E$12/100000,E433*$I$13/$I$12/10)),2)</f>
        <v>100</v>
      </c>
      <c r="G433" s="15" t="n">
        <f aca="false">$B$12*$B$13</f>
        <v>10</v>
      </c>
      <c r="H433" s="15" t="n">
        <f aca="false">IF(Q433="",G433*F433*10,Q433)</f>
        <v>10000</v>
      </c>
      <c r="I433" s="18" t="n">
        <f aca="false">E433+H433</f>
        <v>3467775.81</v>
      </c>
      <c r="J433" s="18" t="n">
        <f aca="false">J432+(I433-I432)</f>
        <v>3417775.81</v>
      </c>
      <c r="K433" s="67" t="n">
        <f aca="false">H433/E433</f>
        <v>0.00289203249414831</v>
      </c>
      <c r="L433" s="67"/>
      <c r="M433" s="64"/>
      <c r="N433" s="16" t="str">
        <f aca="false">IF(M433="","",SUMIF('Daily Fills'!L412:L20398,'Growth Plan &amp; Statistics'!M433,'Daily Fills'!O412:O20398))</f>
        <v/>
      </c>
      <c r="O433" s="15" t="str">
        <f aca="false">IF(N433="","",SUMIF('Daily Fills'!L412:L20398,'Growth Plan &amp; Statistics'!M433,'Daily Fills'!P412:P20398))</f>
        <v/>
      </c>
      <c r="P433" s="15" t="str">
        <f aca="false">IF(O433="","",SUMIF('Daily Fills'!L412:L20410,'Growth Plan &amp; Statistics'!M433,'Daily Fills'!E412:E20410)/1000000)</f>
        <v/>
      </c>
      <c r="Q433" s="16"/>
      <c r="R433" s="16" t="str">
        <f aca="false">IF(N433="","",F433)</f>
        <v/>
      </c>
      <c r="S433" s="10"/>
    </row>
    <row collapsed="false" customFormat="false" customHeight="false" hidden="false" ht="13.3" outlineLevel="0" r="434">
      <c r="A434" s="16" t="n">
        <v>415</v>
      </c>
      <c r="B434" s="16" t="n">
        <f aca="false">ROUNDUP(A434/5,0)</f>
        <v>83</v>
      </c>
      <c r="C434" s="16" t="n">
        <f aca="false">ROUNDUP(A434/20.83333333,0)</f>
        <v>20</v>
      </c>
      <c r="D434" s="65" t="inlineStr">
        <f aca="false">IF(M434="",IF(C434=C433,D433,EDATE(D433,1)),M434)</f>
        <is>
          <t/>
        </is>
      </c>
      <c r="E434" s="16" t="n">
        <f aca="false">I433</f>
        <v>3467775.81</v>
      </c>
      <c r="F434" s="15" t="n">
        <f aca="false">ROUND(MIN($B$14,IF(SizeCalc="margin",E434*$E$13*$E$12/100000,E434*$I$13/$I$12/10)),2)</f>
        <v>100</v>
      </c>
      <c r="G434" s="15" t="n">
        <f aca="false">$B$12*$B$13</f>
        <v>10</v>
      </c>
      <c r="H434" s="15" t="n">
        <f aca="false">IF(Q434="",G434*F434*10,Q434)</f>
        <v>10000</v>
      </c>
      <c r="I434" s="18" t="n">
        <f aca="false">E434+H434</f>
        <v>3477775.81</v>
      </c>
      <c r="J434" s="18" t="n">
        <f aca="false">J433+(I434-I433)</f>
        <v>3427775.81</v>
      </c>
      <c r="K434" s="67" t="n">
        <f aca="false">H434/E434</f>
        <v>0.00288369276098042</v>
      </c>
      <c r="L434" s="67"/>
      <c r="M434" s="64"/>
      <c r="N434" s="16" t="str">
        <f aca="false">IF(M434="","",SUMIF('Daily Fills'!L413:L20399,'Growth Plan &amp; Statistics'!M434,'Daily Fills'!O413:O20399))</f>
        <v/>
      </c>
      <c r="O434" s="15" t="str">
        <f aca="false">IF(N434="","",SUMIF('Daily Fills'!L413:L20399,'Growth Plan &amp; Statistics'!M434,'Daily Fills'!P413:P20399))</f>
        <v/>
      </c>
      <c r="P434" s="15" t="str">
        <f aca="false">IF(O434="","",SUMIF('Daily Fills'!L413:L20411,'Growth Plan &amp; Statistics'!M434,'Daily Fills'!E413:E20411)/1000000)</f>
        <v/>
      </c>
      <c r="Q434" s="16"/>
      <c r="R434" s="16" t="str">
        <f aca="false">IF(N434="","",F434)</f>
        <v/>
      </c>
      <c r="S434" s="10"/>
    </row>
    <row collapsed="false" customFormat="false" customHeight="false" hidden="false" ht="13.3" outlineLevel="0" r="435">
      <c r="A435" s="16" t="n">
        <v>416</v>
      </c>
      <c r="B435" s="16" t="n">
        <f aca="false">ROUNDUP(A435/5,0)</f>
        <v>84</v>
      </c>
      <c r="C435" s="16" t="n">
        <f aca="false">ROUNDUP(A435/20.83333333,0)</f>
        <v>20</v>
      </c>
      <c r="D435" s="65" t="inlineStr">
        <f aca="false">IF(M435="",IF(C435=C434,D434,EDATE(D434,1)),M435)</f>
        <is>
          <t/>
        </is>
      </c>
      <c r="E435" s="16" t="n">
        <f aca="false">I434</f>
        <v>3477775.81</v>
      </c>
      <c r="F435" s="15" t="n">
        <f aca="false">ROUND(MIN($B$14,IF(SizeCalc="margin",E435*$E$13*$E$12/100000,E435*$I$13/$I$12/10)),2)</f>
        <v>100</v>
      </c>
      <c r="G435" s="15" t="n">
        <f aca="false">$B$12*$B$13</f>
        <v>10</v>
      </c>
      <c r="H435" s="15" t="n">
        <f aca="false">IF(Q435="",G435*F435*10,Q435)</f>
        <v>10000</v>
      </c>
      <c r="I435" s="18" t="n">
        <f aca="false">E435+H435</f>
        <v>3487775.81</v>
      </c>
      <c r="J435" s="18" t="n">
        <f aca="false">J434+(I435-I434)</f>
        <v>3437775.81</v>
      </c>
      <c r="K435" s="67" t="n">
        <f aca="false">H435/E435</f>
        <v>0.0028754009879665</v>
      </c>
      <c r="L435" s="67"/>
      <c r="M435" s="64"/>
      <c r="N435" s="16" t="str">
        <f aca="false">IF(M435="","",SUMIF('Daily Fills'!L414:L20400,'Growth Plan &amp; Statistics'!M435,'Daily Fills'!O414:O20400))</f>
        <v/>
      </c>
      <c r="O435" s="15" t="str">
        <f aca="false">IF(N435="","",SUMIF('Daily Fills'!L414:L20400,'Growth Plan &amp; Statistics'!M435,'Daily Fills'!P414:P20400))</f>
        <v/>
      </c>
      <c r="P435" s="15" t="str">
        <f aca="false">IF(O435="","",SUMIF('Daily Fills'!L414:L20412,'Growth Plan &amp; Statistics'!M435,'Daily Fills'!E414:E20412)/1000000)</f>
        <v/>
      </c>
      <c r="Q435" s="16"/>
      <c r="R435" s="16" t="str">
        <f aca="false">IF(N435="","",F435)</f>
        <v/>
      </c>
      <c r="S435" s="10"/>
    </row>
    <row collapsed="false" customFormat="false" customHeight="false" hidden="false" ht="13.3" outlineLevel="0" r="436">
      <c r="A436" s="16" t="n">
        <v>417</v>
      </c>
      <c r="B436" s="16" t="n">
        <f aca="false">ROUNDUP(A436/5,0)</f>
        <v>84</v>
      </c>
      <c r="C436" s="16" t="n">
        <f aca="false">ROUNDUP(A436/20.83333333,0)</f>
        <v>21</v>
      </c>
      <c r="D436" s="65" t="n">
        <f aca="false">IF(M436="",IF(C436=C435,D435,EDATE(D435,1)),M436)</f>
        <v>42420</v>
      </c>
      <c r="E436" s="16" t="n">
        <f aca="false">I435</f>
        <v>3487775.81</v>
      </c>
      <c r="F436" s="15" t="n">
        <f aca="false">ROUND(MIN($B$14,IF(SizeCalc="margin",E436*$E$13*$E$12/100000,E436*$I$13/$I$12/10)),2)</f>
        <v>100</v>
      </c>
      <c r="G436" s="15" t="n">
        <f aca="false">$B$12*$B$13</f>
        <v>10</v>
      </c>
      <c r="H436" s="15" t="n">
        <f aca="false">IF(Q436="",G436*F436*10,Q436)</f>
        <v>10000</v>
      </c>
      <c r="I436" s="18" t="n">
        <f aca="false">E436+H436</f>
        <v>3497775.81</v>
      </c>
      <c r="J436" s="18" t="n">
        <f aca="false">J435+(I436-I435)</f>
        <v>3447775.81</v>
      </c>
      <c r="K436" s="67" t="n">
        <f aca="false">H436/E436</f>
        <v>0.00286715676257873</v>
      </c>
      <c r="L436" s="67"/>
      <c r="M436" s="64"/>
      <c r="N436" s="16" t="str">
        <f aca="false">IF(M436="","",SUMIF('Daily Fills'!L415:L20401,'Growth Plan &amp; Statistics'!M436,'Daily Fills'!O415:O20401))</f>
        <v/>
      </c>
      <c r="O436" s="15" t="str">
        <f aca="false">IF(N436="","",SUMIF('Daily Fills'!L415:L20401,'Growth Plan &amp; Statistics'!M436,'Daily Fills'!P415:P20401))</f>
        <v/>
      </c>
      <c r="P436" s="15" t="str">
        <f aca="false">IF(O436="","",SUMIF('Daily Fills'!L415:L20413,'Growth Plan &amp; Statistics'!M436,'Daily Fills'!E415:E20413)/1000000)</f>
        <v/>
      </c>
      <c r="Q436" s="16"/>
      <c r="R436" s="16" t="str">
        <f aca="false">IF(N436="","",F436)</f>
        <v/>
      </c>
      <c r="S436" s="10"/>
    </row>
    <row collapsed="false" customFormat="false" customHeight="false" hidden="false" ht="13.3" outlineLevel="0" r="437">
      <c r="A437" s="16" t="n">
        <v>418</v>
      </c>
      <c r="B437" s="16" t="n">
        <f aca="false">ROUNDUP(A437/5,0)</f>
        <v>84</v>
      </c>
      <c r="C437" s="16" t="n">
        <f aca="false">ROUNDUP(A437/20.83333333,0)</f>
        <v>21</v>
      </c>
      <c r="D437" s="65" t="inlineStr">
        <f aca="false">IF(M437="",IF(C437=C436,D436,EDATE(D436,1)),M437)</f>
        <is>
          <t/>
        </is>
      </c>
      <c r="E437" s="16" t="n">
        <f aca="false">I436</f>
        <v>3497775.81</v>
      </c>
      <c r="F437" s="15" t="n">
        <f aca="false">ROUND(MIN($B$14,IF(SizeCalc="margin",E437*$E$13*$E$12/100000,E437*$I$13/$I$12/10)),2)</f>
        <v>100</v>
      </c>
      <c r="G437" s="15" t="n">
        <f aca="false">$B$12*$B$13</f>
        <v>10</v>
      </c>
      <c r="H437" s="15" t="n">
        <f aca="false">IF(Q437="",G437*F437*10,Q437)</f>
        <v>10000</v>
      </c>
      <c r="I437" s="18" t="n">
        <f aca="false">E437+H437</f>
        <v>3507775.81</v>
      </c>
      <c r="J437" s="18" t="n">
        <f aca="false">J436+(I437-I436)</f>
        <v>3457775.81</v>
      </c>
      <c r="K437" s="67" t="n">
        <f aca="false">H437/E437</f>
        <v>0.00285895967700686</v>
      </c>
      <c r="L437" s="67"/>
      <c r="M437" s="64"/>
      <c r="N437" s="16" t="str">
        <f aca="false">IF(M437="","",SUMIF('Daily Fills'!L416:L20402,'Growth Plan &amp; Statistics'!M437,'Daily Fills'!O416:O20402))</f>
        <v/>
      </c>
      <c r="O437" s="15" t="str">
        <f aca="false">IF(N437="","",SUMIF('Daily Fills'!L416:L20402,'Growth Plan &amp; Statistics'!M437,'Daily Fills'!P416:P20402))</f>
        <v/>
      </c>
      <c r="P437" s="15" t="str">
        <f aca="false">IF(O437="","",SUMIF('Daily Fills'!L416:L20414,'Growth Plan &amp; Statistics'!M437,'Daily Fills'!E416:E20414)/1000000)</f>
        <v/>
      </c>
      <c r="Q437" s="16"/>
      <c r="R437" s="16" t="str">
        <f aca="false">IF(N437="","",F437)</f>
        <v/>
      </c>
      <c r="S437" s="10"/>
    </row>
    <row collapsed="false" customFormat="false" customHeight="false" hidden="false" ht="13.3" outlineLevel="0" r="438">
      <c r="A438" s="16" t="n">
        <v>419</v>
      </c>
      <c r="B438" s="16" t="n">
        <f aca="false">ROUNDUP(A438/5,0)</f>
        <v>84</v>
      </c>
      <c r="C438" s="16" t="n">
        <f aca="false">ROUNDUP(A438/20.83333333,0)</f>
        <v>21</v>
      </c>
      <c r="D438" s="65" t="inlineStr">
        <f aca="false">IF(M438="",IF(C438=C437,D437,EDATE(D437,1)),M438)</f>
        <is>
          <t/>
        </is>
      </c>
      <c r="E438" s="16" t="n">
        <f aca="false">I437</f>
        <v>3507775.81</v>
      </c>
      <c r="F438" s="15" t="n">
        <f aca="false">ROUND(MIN($B$14,IF(SizeCalc="margin",E438*$E$13*$E$12/100000,E438*$I$13/$I$12/10)),2)</f>
        <v>100</v>
      </c>
      <c r="G438" s="15" t="n">
        <f aca="false">$B$12*$B$13</f>
        <v>10</v>
      </c>
      <c r="H438" s="15" t="n">
        <f aca="false">IF(Q438="",G438*F438*10,Q438)</f>
        <v>10000</v>
      </c>
      <c r="I438" s="18" t="n">
        <f aca="false">E438+H438</f>
        <v>3517775.81</v>
      </c>
      <c r="J438" s="18" t="n">
        <f aca="false">J437+(I438-I437)</f>
        <v>3467775.81</v>
      </c>
      <c r="K438" s="67" t="n">
        <f aca="false">H438/E438</f>
        <v>0.00285080932809101</v>
      </c>
      <c r="L438" s="67"/>
      <c r="M438" s="64"/>
      <c r="N438" s="16" t="str">
        <f aca="false">IF(M438="","",SUMIF('Daily Fills'!L417:L20403,'Growth Plan &amp; Statistics'!M438,'Daily Fills'!O417:O20403))</f>
        <v/>
      </c>
      <c r="O438" s="15" t="str">
        <f aca="false">IF(N438="","",SUMIF('Daily Fills'!L417:L20403,'Growth Plan &amp; Statistics'!M438,'Daily Fills'!P417:P20403))</f>
        <v/>
      </c>
      <c r="P438" s="15" t="str">
        <f aca="false">IF(O438="","",SUMIF('Daily Fills'!L417:L20415,'Growth Plan &amp; Statistics'!M438,'Daily Fills'!E417:E20415)/1000000)</f>
        <v/>
      </c>
      <c r="Q438" s="16"/>
      <c r="R438" s="16" t="str">
        <f aca="false">IF(N438="","",F438)</f>
        <v/>
      </c>
      <c r="S438" s="10"/>
    </row>
    <row collapsed="false" customFormat="false" customHeight="false" hidden="false" ht="13.3" outlineLevel="0" r="439">
      <c r="A439" s="16" t="n">
        <v>420</v>
      </c>
      <c r="B439" s="16" t="n">
        <f aca="false">ROUNDUP(A439/5,0)</f>
        <v>84</v>
      </c>
      <c r="C439" s="16" t="n">
        <f aca="false">ROUNDUP(A439/20.83333333,0)</f>
        <v>21</v>
      </c>
      <c r="D439" s="65" t="inlineStr">
        <f aca="false">IF(M439="",IF(C439=C438,D438,EDATE(D438,1)),M439)</f>
        <is>
          <t/>
        </is>
      </c>
      <c r="E439" s="16" t="n">
        <f aca="false">I438</f>
        <v>3517775.81</v>
      </c>
      <c r="F439" s="15" t="n">
        <f aca="false">ROUND(MIN($B$14,IF(SizeCalc="margin",E439*$E$13*$E$12/100000,E439*$I$13/$I$12/10)),2)</f>
        <v>100</v>
      </c>
      <c r="G439" s="15" t="n">
        <f aca="false">$B$12*$B$13</f>
        <v>10</v>
      </c>
      <c r="H439" s="15" t="n">
        <f aca="false">IF(Q439="",G439*F439*10,Q439)</f>
        <v>10000</v>
      </c>
      <c r="I439" s="18" t="n">
        <f aca="false">E439+H439</f>
        <v>3527775.81</v>
      </c>
      <c r="J439" s="18" t="n">
        <f aca="false">J438+(I439-I438)</f>
        <v>3477775.81</v>
      </c>
      <c r="K439" s="67" t="n">
        <f aca="false">H439/E439</f>
        <v>0.00284270531725556</v>
      </c>
      <c r="L439" s="67"/>
      <c r="M439" s="64"/>
      <c r="N439" s="16" t="str">
        <f aca="false">IF(M439="","",SUMIF('Daily Fills'!L418:L20404,'Growth Plan &amp; Statistics'!M439,'Daily Fills'!O418:O20404))</f>
        <v/>
      </c>
      <c r="O439" s="15" t="str">
        <f aca="false">IF(N439="","",SUMIF('Daily Fills'!L418:L20404,'Growth Plan &amp; Statistics'!M439,'Daily Fills'!P418:P20404))</f>
        <v/>
      </c>
      <c r="P439" s="15" t="str">
        <f aca="false">IF(O439="","",SUMIF('Daily Fills'!L418:L20416,'Growth Plan &amp; Statistics'!M439,'Daily Fills'!E418:E20416)/1000000)</f>
        <v/>
      </c>
      <c r="Q439" s="16"/>
      <c r="R439" s="16" t="str">
        <f aca="false">IF(N439="","",F439)</f>
        <v/>
      </c>
      <c r="S439" s="10"/>
    </row>
    <row collapsed="false" customFormat="false" customHeight="false" hidden="false" ht="13.3" outlineLevel="0" r="440">
      <c r="A440" s="16" t="n">
        <v>421</v>
      </c>
      <c r="B440" s="16" t="n">
        <f aca="false">ROUNDUP(A440/5,0)</f>
        <v>85</v>
      </c>
      <c r="C440" s="16" t="n">
        <f aca="false">ROUNDUP(A440/20.83333333,0)</f>
        <v>21</v>
      </c>
      <c r="D440" s="65" t="inlineStr">
        <f aca="false">IF(M440="",IF(C440=C439,D439,EDATE(D439,1)),M440)</f>
        <is>
          <t/>
        </is>
      </c>
      <c r="E440" s="16" t="n">
        <f aca="false">I439</f>
        <v>3527775.81</v>
      </c>
      <c r="F440" s="15" t="n">
        <f aca="false">ROUND(MIN($B$14,IF(SizeCalc="margin",E440*$E$13*$E$12/100000,E440*$I$13/$I$12/10)),2)</f>
        <v>100</v>
      </c>
      <c r="G440" s="15" t="n">
        <f aca="false">$B$12*$B$13</f>
        <v>10</v>
      </c>
      <c r="H440" s="15" t="n">
        <f aca="false">IF(Q440="",G440*F440*10,Q440)</f>
        <v>10000</v>
      </c>
      <c r="I440" s="18" t="n">
        <f aca="false">E440+H440</f>
        <v>3537775.81</v>
      </c>
      <c r="J440" s="18" t="n">
        <f aca="false">J439+(I440-I439)</f>
        <v>3487775.81</v>
      </c>
      <c r="K440" s="67" t="n">
        <f aca="false">H440/E440</f>
        <v>0.00283464725044418</v>
      </c>
      <c r="L440" s="67"/>
      <c r="M440" s="64"/>
      <c r="N440" s="16" t="str">
        <f aca="false">IF(M440="","",SUMIF('Daily Fills'!L419:L20405,'Growth Plan &amp; Statistics'!M440,'Daily Fills'!O419:O20405))</f>
        <v/>
      </c>
      <c r="O440" s="15" t="str">
        <f aca="false">IF(N440="","",SUMIF('Daily Fills'!L419:L20405,'Growth Plan &amp; Statistics'!M440,'Daily Fills'!P419:P20405))</f>
        <v/>
      </c>
      <c r="P440" s="15" t="str">
        <f aca="false">IF(O440="","",SUMIF('Daily Fills'!L419:L20417,'Growth Plan &amp; Statistics'!M440,'Daily Fills'!E419:E20417)/1000000)</f>
        <v/>
      </c>
      <c r="Q440" s="16"/>
      <c r="R440" s="16" t="str">
        <f aca="false">IF(N440="","",F440)</f>
        <v/>
      </c>
      <c r="S440" s="10"/>
    </row>
    <row collapsed="false" customFormat="false" customHeight="false" hidden="false" ht="13.3" outlineLevel="0" r="441">
      <c r="A441" s="16" t="n">
        <v>422</v>
      </c>
      <c r="B441" s="16" t="n">
        <f aca="false">ROUNDUP(A441/5,0)</f>
        <v>85</v>
      </c>
      <c r="C441" s="16" t="n">
        <f aca="false">ROUNDUP(A441/20.83333333,0)</f>
        <v>21</v>
      </c>
      <c r="D441" s="65" t="inlineStr">
        <f aca="false">IF(M441="",IF(C441=C440,D440,EDATE(D440,1)),M441)</f>
        <is>
          <t/>
        </is>
      </c>
      <c r="E441" s="16" t="n">
        <f aca="false">I440</f>
        <v>3537775.81</v>
      </c>
      <c r="F441" s="15" t="n">
        <f aca="false">ROUND(MIN($B$14,IF(SizeCalc="margin",E441*$E$13*$E$12/100000,E441*$I$13/$I$12/10)),2)</f>
        <v>100</v>
      </c>
      <c r="G441" s="15" t="n">
        <f aca="false">$B$12*$B$13</f>
        <v>10</v>
      </c>
      <c r="H441" s="15" t="n">
        <f aca="false">IF(Q441="",G441*F441*10,Q441)</f>
        <v>10000</v>
      </c>
      <c r="I441" s="18" t="n">
        <f aca="false">E441+H441</f>
        <v>3547775.81</v>
      </c>
      <c r="J441" s="18" t="n">
        <f aca="false">J440+(I441-I440)</f>
        <v>3497775.81</v>
      </c>
      <c r="K441" s="67" t="n">
        <f aca="false">H441/E441</f>
        <v>0.00282663473805594</v>
      </c>
      <c r="L441" s="67"/>
      <c r="M441" s="64"/>
      <c r="N441" s="16" t="str">
        <f aca="false">IF(M441="","",SUMIF('Daily Fills'!L420:L20406,'Growth Plan &amp; Statistics'!M441,'Daily Fills'!O420:O20406))</f>
        <v/>
      </c>
      <c r="O441" s="15" t="str">
        <f aca="false">IF(N441="","",SUMIF('Daily Fills'!L420:L20406,'Growth Plan &amp; Statistics'!M441,'Daily Fills'!P420:P20406))</f>
        <v/>
      </c>
      <c r="P441" s="15" t="str">
        <f aca="false">IF(O441="","",SUMIF('Daily Fills'!L420:L20418,'Growth Plan &amp; Statistics'!M441,'Daily Fills'!E420:E20418)/1000000)</f>
        <v/>
      </c>
      <c r="Q441" s="16"/>
      <c r="R441" s="16" t="str">
        <f aca="false">IF(N441="","",F441)</f>
        <v/>
      </c>
      <c r="S441" s="10"/>
    </row>
    <row collapsed="false" customFormat="false" customHeight="false" hidden="false" ht="13.3" outlineLevel="0" r="442">
      <c r="A442" s="16" t="n">
        <v>423</v>
      </c>
      <c r="B442" s="16" t="n">
        <f aca="false">ROUNDUP(A442/5,0)</f>
        <v>85</v>
      </c>
      <c r="C442" s="16" t="n">
        <f aca="false">ROUNDUP(A442/20.83333333,0)</f>
        <v>21</v>
      </c>
      <c r="D442" s="65" t="inlineStr">
        <f aca="false">IF(M442="",IF(C442=C441,D441,EDATE(D441,1)),M442)</f>
        <is>
          <t/>
        </is>
      </c>
      <c r="E442" s="16" t="n">
        <f aca="false">I441</f>
        <v>3547775.81</v>
      </c>
      <c r="F442" s="15" t="n">
        <f aca="false">ROUND(MIN($B$14,IF(SizeCalc="margin",E442*$E$13*$E$12/100000,E442*$I$13/$I$12/10)),2)</f>
        <v>100</v>
      </c>
      <c r="G442" s="15" t="n">
        <f aca="false">$B$12*$B$13</f>
        <v>10</v>
      </c>
      <c r="H442" s="15" t="n">
        <f aca="false">IF(Q442="",G442*F442*10,Q442)</f>
        <v>10000</v>
      </c>
      <c r="I442" s="18" t="n">
        <f aca="false">E442+H442</f>
        <v>3557775.81</v>
      </c>
      <c r="J442" s="18" t="n">
        <f aca="false">J441+(I442-I441)</f>
        <v>3507775.81</v>
      </c>
      <c r="K442" s="67" t="n">
        <f aca="false">H442/E442</f>
        <v>0.00281866739488254</v>
      </c>
      <c r="L442" s="67"/>
      <c r="M442" s="64"/>
      <c r="N442" s="16" t="str">
        <f aca="false">IF(M442="","",SUMIF('Daily Fills'!L421:L20407,'Growth Plan &amp; Statistics'!M442,'Daily Fills'!O421:O20407))</f>
        <v/>
      </c>
      <c r="O442" s="15" t="str">
        <f aca="false">IF(N442="","",SUMIF('Daily Fills'!L421:L20407,'Growth Plan &amp; Statistics'!M442,'Daily Fills'!P421:P20407))</f>
        <v/>
      </c>
      <c r="P442" s="15" t="str">
        <f aca="false">IF(O442="","",SUMIF('Daily Fills'!L421:L20419,'Growth Plan &amp; Statistics'!M442,'Daily Fills'!E421:E20419)/1000000)</f>
        <v/>
      </c>
      <c r="Q442" s="16"/>
      <c r="R442" s="16" t="str">
        <f aca="false">IF(N442="","",F442)</f>
        <v/>
      </c>
      <c r="S442" s="10"/>
    </row>
    <row collapsed="false" customFormat="false" customHeight="false" hidden="false" ht="13.3" outlineLevel="0" r="443">
      <c r="A443" s="16" t="n">
        <v>424</v>
      </c>
      <c r="B443" s="16" t="n">
        <f aca="false">ROUNDUP(A443/5,0)</f>
        <v>85</v>
      </c>
      <c r="C443" s="16" t="n">
        <f aca="false">ROUNDUP(A443/20.83333333,0)</f>
        <v>21</v>
      </c>
      <c r="D443" s="65" t="inlineStr">
        <f aca="false">IF(M443="",IF(C443=C442,D442,EDATE(D442,1)),M443)</f>
        <is>
          <t/>
        </is>
      </c>
      <c r="E443" s="16" t="n">
        <f aca="false">I442</f>
        <v>3557775.81</v>
      </c>
      <c r="F443" s="15" t="n">
        <f aca="false">ROUND(MIN($B$14,IF(SizeCalc="margin",E443*$E$13*$E$12/100000,E443*$I$13/$I$12/10)),2)</f>
        <v>100</v>
      </c>
      <c r="G443" s="15" t="n">
        <f aca="false">$B$12*$B$13</f>
        <v>10</v>
      </c>
      <c r="H443" s="15" t="n">
        <f aca="false">IF(Q443="",G443*F443*10,Q443)</f>
        <v>10000</v>
      </c>
      <c r="I443" s="18" t="n">
        <f aca="false">E443+H443</f>
        <v>3567775.81</v>
      </c>
      <c r="J443" s="18" t="n">
        <f aca="false">J442+(I443-I442)</f>
        <v>3517775.81</v>
      </c>
      <c r="K443" s="67" t="n">
        <f aca="false">H443/E443</f>
        <v>0.00281074484004657</v>
      </c>
      <c r="L443" s="67"/>
      <c r="M443" s="64"/>
      <c r="N443" s="16" t="str">
        <f aca="false">IF(M443="","",SUMIF('Daily Fills'!L422:L20408,'Growth Plan &amp; Statistics'!M443,'Daily Fills'!O422:O20408))</f>
        <v/>
      </c>
      <c r="O443" s="15" t="str">
        <f aca="false">IF(N443="","",SUMIF('Daily Fills'!L422:L20408,'Growth Plan &amp; Statistics'!M443,'Daily Fills'!P422:P20408))</f>
        <v/>
      </c>
      <c r="P443" s="15" t="str">
        <f aca="false">IF(O443="","",SUMIF('Daily Fills'!L422:L20420,'Growth Plan &amp; Statistics'!M443,'Daily Fills'!E422:E20420)/1000000)</f>
        <v/>
      </c>
      <c r="Q443" s="16"/>
      <c r="R443" s="16" t="str">
        <f aca="false">IF(N443="","",F443)</f>
        <v/>
      </c>
      <c r="S443" s="10"/>
    </row>
    <row collapsed="false" customFormat="false" customHeight="false" hidden="false" ht="13.3" outlineLevel="0" r="444">
      <c r="A444" s="16" t="n">
        <v>425</v>
      </c>
      <c r="B444" s="16" t="n">
        <f aca="false">ROUNDUP(A444/5,0)</f>
        <v>85</v>
      </c>
      <c r="C444" s="16" t="n">
        <f aca="false">ROUNDUP(A444/20.83333333,0)</f>
        <v>21</v>
      </c>
      <c r="D444" s="65" t="inlineStr">
        <f aca="false">IF(M444="",IF(C444=C443,D443,EDATE(D443,1)),M444)</f>
        <is>
          <t/>
        </is>
      </c>
      <c r="E444" s="16" t="n">
        <f aca="false">I443</f>
        <v>3567775.81</v>
      </c>
      <c r="F444" s="15" t="n">
        <f aca="false">ROUND(MIN($B$14,IF(SizeCalc="margin",E444*$E$13*$E$12/100000,E444*$I$13/$I$12/10)),2)</f>
        <v>100</v>
      </c>
      <c r="G444" s="15" t="n">
        <f aca="false">$B$12*$B$13</f>
        <v>10</v>
      </c>
      <c r="H444" s="15" t="n">
        <f aca="false">IF(Q444="",G444*F444*10,Q444)</f>
        <v>10000</v>
      </c>
      <c r="I444" s="18" t="n">
        <f aca="false">E444+H444</f>
        <v>3577775.81</v>
      </c>
      <c r="J444" s="18" t="n">
        <f aca="false">J443+(I444-I443)</f>
        <v>3527775.81</v>
      </c>
      <c r="K444" s="67" t="n">
        <f aca="false">H444/E444</f>
        <v>0.0028028666969408</v>
      </c>
      <c r="L444" s="67"/>
      <c r="M444" s="64"/>
      <c r="N444" s="16" t="str">
        <f aca="false">IF(M444="","",SUMIF('Daily Fills'!L423:L20409,'Growth Plan &amp; Statistics'!M444,'Daily Fills'!O423:O20409))</f>
        <v/>
      </c>
      <c r="O444" s="15" t="str">
        <f aca="false">IF(N444="","",SUMIF('Daily Fills'!L423:L20409,'Growth Plan &amp; Statistics'!M444,'Daily Fills'!P423:P20409))</f>
        <v/>
      </c>
      <c r="P444" s="15" t="str">
        <f aca="false">IF(O444="","",SUMIF('Daily Fills'!L423:L20421,'Growth Plan &amp; Statistics'!M444,'Daily Fills'!E423:E20421)/1000000)</f>
        <v/>
      </c>
      <c r="Q444" s="16"/>
      <c r="R444" s="16" t="str">
        <f aca="false">IF(N444="","",F444)</f>
        <v/>
      </c>
      <c r="S444" s="10"/>
    </row>
    <row collapsed="false" customFormat="false" customHeight="false" hidden="false" ht="13.3" outlineLevel="0" r="445">
      <c r="A445" s="16" t="n">
        <v>426</v>
      </c>
      <c r="B445" s="16" t="n">
        <f aca="false">ROUNDUP(A445/5,0)</f>
        <v>86</v>
      </c>
      <c r="C445" s="16" t="n">
        <f aca="false">ROUNDUP(A445/20.83333333,0)</f>
        <v>21</v>
      </c>
      <c r="D445" s="65" t="inlineStr">
        <f aca="false">IF(M445="",IF(C445=C444,D444,EDATE(D444,1)),M445)</f>
        <is>
          <t/>
        </is>
      </c>
      <c r="E445" s="16" t="n">
        <f aca="false">I444</f>
        <v>3577775.81</v>
      </c>
      <c r="F445" s="15" t="n">
        <f aca="false">ROUND(MIN($B$14,IF(SizeCalc="margin",E445*$E$13*$E$12/100000,E445*$I$13/$I$12/10)),2)</f>
        <v>100</v>
      </c>
      <c r="G445" s="15" t="n">
        <f aca="false">$B$12*$B$13</f>
        <v>10</v>
      </c>
      <c r="H445" s="15" t="n">
        <f aca="false">IF(Q445="",G445*F445*10,Q445)</f>
        <v>10000</v>
      </c>
      <c r="I445" s="18" t="n">
        <f aca="false">E445+H445</f>
        <v>3587775.81</v>
      </c>
      <c r="J445" s="18" t="n">
        <f aca="false">J444+(I445-I444)</f>
        <v>3537775.81</v>
      </c>
      <c r="K445" s="67" t="n">
        <f aca="false">H445/E445</f>
        <v>0.00279503259316855</v>
      </c>
      <c r="L445" s="67"/>
      <c r="M445" s="64"/>
      <c r="N445" s="16" t="str">
        <f aca="false">IF(M445="","",SUMIF('Daily Fills'!L424:L20410,'Growth Plan &amp; Statistics'!M445,'Daily Fills'!O424:O20410))</f>
        <v/>
      </c>
      <c r="O445" s="15" t="str">
        <f aca="false">IF(N445="","",SUMIF('Daily Fills'!L424:L20410,'Growth Plan &amp; Statistics'!M445,'Daily Fills'!P424:P20410))</f>
        <v/>
      </c>
      <c r="P445" s="15" t="str">
        <f aca="false">IF(O445="","",SUMIF('Daily Fills'!L424:L20422,'Growth Plan &amp; Statistics'!M445,'Daily Fills'!E424:E20422)/1000000)</f>
        <v/>
      </c>
      <c r="Q445" s="16"/>
      <c r="R445" s="16" t="str">
        <f aca="false">IF(N445="","",F445)</f>
        <v/>
      </c>
      <c r="S445" s="10"/>
    </row>
    <row collapsed="false" customFormat="false" customHeight="false" hidden="false" ht="13.3" outlineLevel="0" r="446">
      <c r="A446" s="16" t="n">
        <v>427</v>
      </c>
      <c r="B446" s="16" t="n">
        <f aca="false">ROUNDUP(A446/5,0)</f>
        <v>86</v>
      </c>
      <c r="C446" s="16" t="n">
        <f aca="false">ROUNDUP(A446/20.83333333,0)</f>
        <v>21</v>
      </c>
      <c r="D446" s="65" t="inlineStr">
        <f aca="false">IF(M446="",IF(C446=C445,D445,EDATE(D445,1)),M446)</f>
        <is>
          <t/>
        </is>
      </c>
      <c r="E446" s="16" t="n">
        <f aca="false">I445</f>
        <v>3587775.81</v>
      </c>
      <c r="F446" s="15" t="n">
        <f aca="false">ROUND(MIN($B$14,IF(SizeCalc="margin",E446*$E$13*$E$12/100000,E446*$I$13/$I$12/10)),2)</f>
        <v>100</v>
      </c>
      <c r="G446" s="15" t="n">
        <f aca="false">$B$12*$B$13</f>
        <v>10</v>
      </c>
      <c r="H446" s="15" t="n">
        <f aca="false">IF(Q446="",G446*F446*10,Q446)</f>
        <v>10000</v>
      </c>
      <c r="I446" s="18" t="n">
        <f aca="false">E446+H446</f>
        <v>3597775.81</v>
      </c>
      <c r="J446" s="18" t="n">
        <f aca="false">J445+(I446-I445)</f>
        <v>3547775.81</v>
      </c>
      <c r="K446" s="67" t="n">
        <f aca="false">H446/E446</f>
        <v>0.00278724216048494</v>
      </c>
      <c r="L446" s="67"/>
      <c r="M446" s="64"/>
      <c r="N446" s="16" t="str">
        <f aca="false">IF(M446="","",SUMIF('Daily Fills'!L425:L20411,'Growth Plan &amp; Statistics'!M446,'Daily Fills'!O425:O20411))</f>
        <v/>
      </c>
      <c r="O446" s="15" t="str">
        <f aca="false">IF(N446="","",SUMIF('Daily Fills'!L425:L20411,'Growth Plan &amp; Statistics'!M446,'Daily Fills'!P425:P20411))</f>
        <v/>
      </c>
      <c r="P446" s="15" t="str">
        <f aca="false">IF(O446="","",SUMIF('Daily Fills'!L425:L20423,'Growth Plan &amp; Statistics'!M446,'Daily Fills'!E425:E20423)/1000000)</f>
        <v/>
      </c>
      <c r="Q446" s="16"/>
      <c r="R446" s="16" t="str">
        <f aca="false">IF(N446="","",F446)</f>
        <v/>
      </c>
      <c r="S446" s="10"/>
    </row>
    <row collapsed="false" customFormat="false" customHeight="false" hidden="false" ht="13.3" outlineLevel="0" r="447">
      <c r="A447" s="16" t="n">
        <v>428</v>
      </c>
      <c r="B447" s="16" t="n">
        <f aca="false">ROUNDUP(A447/5,0)</f>
        <v>86</v>
      </c>
      <c r="C447" s="16" t="n">
        <f aca="false">ROUNDUP(A447/20.83333333,0)</f>
        <v>21</v>
      </c>
      <c r="D447" s="65" t="inlineStr">
        <f aca="false">IF(M447="",IF(C447=C446,D446,EDATE(D446,1)),M447)</f>
        <is>
          <t/>
        </is>
      </c>
      <c r="E447" s="16" t="n">
        <f aca="false">I446</f>
        <v>3597775.81</v>
      </c>
      <c r="F447" s="15" t="n">
        <f aca="false">ROUND(MIN($B$14,IF(SizeCalc="margin",E447*$E$13*$E$12/100000,E447*$I$13/$I$12/10)),2)</f>
        <v>100</v>
      </c>
      <c r="G447" s="15" t="n">
        <f aca="false">$B$12*$B$13</f>
        <v>10</v>
      </c>
      <c r="H447" s="15" t="n">
        <f aca="false">IF(Q447="",G447*F447*10,Q447)</f>
        <v>10000</v>
      </c>
      <c r="I447" s="18" t="n">
        <f aca="false">E447+H447</f>
        <v>3607775.81</v>
      </c>
      <c r="J447" s="18" t="n">
        <f aca="false">J446+(I447-I446)</f>
        <v>3557775.81</v>
      </c>
      <c r="K447" s="67" t="n">
        <f aca="false">H447/E447</f>
        <v>0.00277949503473925</v>
      </c>
      <c r="L447" s="67"/>
      <c r="M447" s="64"/>
      <c r="N447" s="16" t="str">
        <f aca="false">IF(M447="","",SUMIF('Daily Fills'!L426:L20412,'Growth Plan &amp; Statistics'!M447,'Daily Fills'!O426:O20412))</f>
        <v/>
      </c>
      <c r="O447" s="15" t="str">
        <f aca="false">IF(N447="","",SUMIF('Daily Fills'!L426:L20412,'Growth Plan &amp; Statistics'!M447,'Daily Fills'!P426:P20412))</f>
        <v/>
      </c>
      <c r="P447" s="15" t="str">
        <f aca="false">IF(O447="","",SUMIF('Daily Fills'!L426:L20424,'Growth Plan &amp; Statistics'!M447,'Daily Fills'!E426:E20424)/1000000)</f>
        <v/>
      </c>
      <c r="Q447" s="16"/>
      <c r="R447" s="16" t="str">
        <f aca="false">IF(N447="","",F447)</f>
        <v/>
      </c>
      <c r="S447" s="10"/>
    </row>
    <row collapsed="false" customFormat="false" customHeight="false" hidden="false" ht="13.3" outlineLevel="0" r="448">
      <c r="A448" s="16" t="n">
        <v>429</v>
      </c>
      <c r="B448" s="16" t="n">
        <f aca="false">ROUNDUP(A448/5,0)</f>
        <v>86</v>
      </c>
      <c r="C448" s="16" t="n">
        <f aca="false">ROUNDUP(A448/20.83333333,0)</f>
        <v>21</v>
      </c>
      <c r="D448" s="65" t="inlineStr">
        <f aca="false">IF(M448="",IF(C448=C447,D447,EDATE(D447,1)),M448)</f>
        <is>
          <t/>
        </is>
      </c>
      <c r="E448" s="16" t="n">
        <f aca="false">I447</f>
        <v>3607775.81</v>
      </c>
      <c r="F448" s="15" t="n">
        <f aca="false">ROUND(MIN($B$14,IF(SizeCalc="margin",E448*$E$13*$E$12/100000,E448*$I$13/$I$12/10)),2)</f>
        <v>100</v>
      </c>
      <c r="G448" s="15" t="n">
        <f aca="false">$B$12*$B$13</f>
        <v>10</v>
      </c>
      <c r="H448" s="15" t="n">
        <f aca="false">IF(Q448="",G448*F448*10,Q448)</f>
        <v>10000</v>
      </c>
      <c r="I448" s="18" t="n">
        <f aca="false">E448+H448</f>
        <v>3617775.81</v>
      </c>
      <c r="J448" s="18" t="n">
        <f aca="false">J447+(I448-I447)</f>
        <v>3567775.81</v>
      </c>
      <c r="K448" s="67" t="n">
        <f aca="false">H448/E448</f>
        <v>0.00277179085581817</v>
      </c>
      <c r="L448" s="67"/>
      <c r="M448" s="64"/>
      <c r="N448" s="16" t="str">
        <f aca="false">IF(M448="","",SUMIF('Daily Fills'!L427:L20413,'Growth Plan &amp; Statistics'!M448,'Daily Fills'!O427:O20413))</f>
        <v/>
      </c>
      <c r="O448" s="15" t="str">
        <f aca="false">IF(N448="","",SUMIF('Daily Fills'!L427:L20413,'Growth Plan &amp; Statistics'!M448,'Daily Fills'!P427:P20413))</f>
        <v/>
      </c>
      <c r="P448" s="15" t="str">
        <f aca="false">IF(O448="","",SUMIF('Daily Fills'!L427:L20425,'Growth Plan &amp; Statistics'!M448,'Daily Fills'!E427:E20425)/1000000)</f>
        <v/>
      </c>
      <c r="Q448" s="16"/>
      <c r="R448" s="16" t="str">
        <f aca="false">IF(N448="","",F448)</f>
        <v/>
      </c>
      <c r="S448" s="10"/>
    </row>
    <row collapsed="false" customFormat="false" customHeight="false" hidden="false" ht="13.3" outlineLevel="0" r="449">
      <c r="A449" s="16" t="n">
        <v>430</v>
      </c>
      <c r="B449" s="16" t="n">
        <f aca="false">ROUNDUP(A449/5,0)</f>
        <v>86</v>
      </c>
      <c r="C449" s="16" t="n">
        <f aca="false">ROUNDUP(A449/20.83333333,0)</f>
        <v>21</v>
      </c>
      <c r="D449" s="65" t="inlineStr">
        <f aca="false">IF(M449="",IF(C449=C448,D448,EDATE(D448,1)),M449)</f>
        <is>
          <t/>
        </is>
      </c>
      <c r="E449" s="16" t="n">
        <f aca="false">I448</f>
        <v>3617775.81</v>
      </c>
      <c r="F449" s="15" t="n">
        <f aca="false">ROUND(MIN($B$14,IF(SizeCalc="margin",E449*$E$13*$E$12/100000,E449*$I$13/$I$12/10)),2)</f>
        <v>100</v>
      </c>
      <c r="G449" s="15" t="n">
        <f aca="false">$B$12*$B$13</f>
        <v>10</v>
      </c>
      <c r="H449" s="15" t="n">
        <f aca="false">IF(Q449="",G449*F449*10,Q449)</f>
        <v>10000</v>
      </c>
      <c r="I449" s="18" t="n">
        <f aca="false">E449+H449</f>
        <v>3627775.81</v>
      </c>
      <c r="J449" s="18" t="n">
        <f aca="false">J448+(I449-I448)</f>
        <v>3577775.81</v>
      </c>
      <c r="K449" s="67" t="n">
        <f aca="false">H449/E449</f>
        <v>0.00276412926758997</v>
      </c>
      <c r="L449" s="67"/>
      <c r="M449" s="64"/>
      <c r="N449" s="16" t="str">
        <f aca="false">IF(M449="","",SUMIF('Daily Fills'!L428:L20414,'Growth Plan &amp; Statistics'!M449,'Daily Fills'!O428:O20414))</f>
        <v/>
      </c>
      <c r="O449" s="15" t="str">
        <f aca="false">IF(N449="","",SUMIF('Daily Fills'!L428:L20414,'Growth Plan &amp; Statistics'!M449,'Daily Fills'!P428:P20414))</f>
        <v/>
      </c>
      <c r="P449" s="15" t="str">
        <f aca="false">IF(O449="","",SUMIF('Daily Fills'!L428:L20426,'Growth Plan &amp; Statistics'!M449,'Daily Fills'!E428:E20426)/1000000)</f>
        <v/>
      </c>
      <c r="Q449" s="16"/>
      <c r="R449" s="16" t="str">
        <f aca="false">IF(N449="","",F449)</f>
        <v/>
      </c>
      <c r="S449" s="10"/>
    </row>
    <row collapsed="false" customFormat="false" customHeight="false" hidden="false" ht="13.3" outlineLevel="0" r="450">
      <c r="A450" s="16" t="n">
        <v>431</v>
      </c>
      <c r="B450" s="16" t="n">
        <f aca="false">ROUNDUP(A450/5,0)</f>
        <v>87</v>
      </c>
      <c r="C450" s="16" t="n">
        <f aca="false">ROUNDUP(A450/20.83333333,0)</f>
        <v>21</v>
      </c>
      <c r="D450" s="65" t="inlineStr">
        <f aca="false">IF(M450="",IF(C450=C449,D449,EDATE(D449,1)),M450)</f>
        <is>
          <t/>
        </is>
      </c>
      <c r="E450" s="16" t="n">
        <f aca="false">I449</f>
        <v>3627775.81</v>
      </c>
      <c r="F450" s="15" t="n">
        <f aca="false">ROUND(MIN($B$14,IF(SizeCalc="margin",E450*$E$13*$E$12/100000,E450*$I$13/$I$12/10)),2)</f>
        <v>100</v>
      </c>
      <c r="G450" s="15" t="n">
        <f aca="false">$B$12*$B$13</f>
        <v>10</v>
      </c>
      <c r="H450" s="15" t="n">
        <f aca="false">IF(Q450="",G450*F450*10,Q450)</f>
        <v>10000</v>
      </c>
      <c r="I450" s="18" t="n">
        <f aca="false">E450+H450</f>
        <v>3637775.81</v>
      </c>
      <c r="J450" s="18" t="n">
        <f aca="false">J449+(I450-I449)</f>
        <v>3587775.81</v>
      </c>
      <c r="K450" s="67" t="n">
        <f aca="false">H450/E450</f>
        <v>0.00275650991784964</v>
      </c>
      <c r="L450" s="67"/>
      <c r="M450" s="64"/>
      <c r="N450" s="16" t="str">
        <f aca="false">IF(M450="","",SUMIF('Daily Fills'!L429:L20415,'Growth Plan &amp; Statistics'!M450,'Daily Fills'!O429:O20415))</f>
        <v/>
      </c>
      <c r="O450" s="15" t="str">
        <f aca="false">IF(N450="","",SUMIF('Daily Fills'!L429:L20415,'Growth Plan &amp; Statistics'!M450,'Daily Fills'!P429:P20415))</f>
        <v/>
      </c>
      <c r="P450" s="15" t="str">
        <f aca="false">IF(O450="","",SUMIF('Daily Fills'!L429:L20427,'Growth Plan &amp; Statistics'!M450,'Daily Fills'!E429:E20427)/1000000)</f>
        <v/>
      </c>
      <c r="Q450" s="16"/>
      <c r="R450" s="16" t="str">
        <f aca="false">IF(N450="","",F450)</f>
        <v/>
      </c>
      <c r="S450" s="10"/>
    </row>
    <row collapsed="false" customFormat="false" customHeight="false" hidden="false" ht="13.3" outlineLevel="0" r="451">
      <c r="A451" s="16" t="n">
        <v>432</v>
      </c>
      <c r="B451" s="16" t="n">
        <f aca="false">ROUNDUP(A451/5,0)</f>
        <v>87</v>
      </c>
      <c r="C451" s="16" t="n">
        <f aca="false">ROUNDUP(A451/20.83333333,0)</f>
        <v>21</v>
      </c>
      <c r="D451" s="65" t="inlineStr">
        <f aca="false">IF(M451="",IF(C451=C450,D450,EDATE(D450,1)),M451)</f>
        <is>
          <t/>
        </is>
      </c>
      <c r="E451" s="16" t="n">
        <f aca="false">I450</f>
        <v>3637775.81</v>
      </c>
      <c r="F451" s="15" t="n">
        <f aca="false">ROUND(MIN($B$14,IF(SizeCalc="margin",E451*$E$13*$E$12/100000,E451*$I$13/$I$12/10)),2)</f>
        <v>100</v>
      </c>
      <c r="G451" s="15" t="n">
        <f aca="false">$B$12*$B$13</f>
        <v>10</v>
      </c>
      <c r="H451" s="15" t="n">
        <f aca="false">IF(Q451="",G451*F451*10,Q451)</f>
        <v>10000</v>
      </c>
      <c r="I451" s="18" t="n">
        <f aca="false">E451+H451</f>
        <v>3647775.81</v>
      </c>
      <c r="J451" s="18" t="n">
        <f aca="false">J450+(I451-I450)</f>
        <v>3597775.81</v>
      </c>
      <c r="K451" s="67" t="n">
        <f aca="false">H451/E451</f>
        <v>0.00274893245826493</v>
      </c>
      <c r="L451" s="67"/>
      <c r="M451" s="64"/>
      <c r="N451" s="16" t="str">
        <f aca="false">IF(M451="","",SUMIF('Daily Fills'!L430:L20416,'Growth Plan &amp; Statistics'!M451,'Daily Fills'!O430:O20416))</f>
        <v/>
      </c>
      <c r="O451" s="15" t="str">
        <f aca="false">IF(N451="","",SUMIF('Daily Fills'!L430:L20416,'Growth Plan &amp; Statistics'!M451,'Daily Fills'!P430:P20416))</f>
        <v/>
      </c>
      <c r="P451" s="15" t="str">
        <f aca="false">IF(O451="","",SUMIF('Daily Fills'!L430:L20428,'Growth Plan &amp; Statistics'!M451,'Daily Fills'!E430:E20428)/1000000)</f>
        <v/>
      </c>
      <c r="Q451" s="16"/>
      <c r="R451" s="16" t="str">
        <f aca="false">IF(N451="","",F451)</f>
        <v/>
      </c>
      <c r="S451" s="10"/>
    </row>
    <row collapsed="false" customFormat="false" customHeight="false" hidden="false" ht="13.3" outlineLevel="0" r="452">
      <c r="A452" s="16" t="n">
        <v>433</v>
      </c>
      <c r="B452" s="16" t="n">
        <f aca="false">ROUNDUP(A452/5,0)</f>
        <v>87</v>
      </c>
      <c r="C452" s="16" t="n">
        <f aca="false">ROUNDUP(A452/20.83333333,0)</f>
        <v>21</v>
      </c>
      <c r="D452" s="65" t="inlineStr">
        <f aca="false">IF(M452="",IF(C452=C451,D451,EDATE(D451,1)),M452)</f>
        <is>
          <t/>
        </is>
      </c>
      <c r="E452" s="16" t="n">
        <f aca="false">I451</f>
        <v>3647775.81</v>
      </c>
      <c r="F452" s="15" t="n">
        <f aca="false">ROUND(MIN($B$14,IF(SizeCalc="margin",E452*$E$13*$E$12/100000,E452*$I$13/$I$12/10)),2)</f>
        <v>100</v>
      </c>
      <c r="G452" s="15" t="n">
        <f aca="false">$B$12*$B$13</f>
        <v>10</v>
      </c>
      <c r="H452" s="15" t="n">
        <f aca="false">IF(Q452="",G452*F452*10,Q452)</f>
        <v>10000</v>
      </c>
      <c r="I452" s="18" t="n">
        <f aca="false">E452+H452</f>
        <v>3657775.81</v>
      </c>
      <c r="J452" s="18" t="n">
        <f aca="false">J451+(I452-I451)</f>
        <v>3607775.81</v>
      </c>
      <c r="K452" s="67" t="n">
        <f aca="false">H452/E452</f>
        <v>0.00274139654432327</v>
      </c>
      <c r="L452" s="67"/>
      <c r="M452" s="64"/>
      <c r="N452" s="16" t="str">
        <f aca="false">IF(M452="","",SUMIF('Daily Fills'!L431:L20417,'Growth Plan &amp; Statistics'!M452,'Daily Fills'!O431:O20417))</f>
        <v/>
      </c>
      <c r="O452" s="15" t="str">
        <f aca="false">IF(N452="","",SUMIF('Daily Fills'!L431:L20417,'Growth Plan &amp; Statistics'!M452,'Daily Fills'!P431:P20417))</f>
        <v/>
      </c>
      <c r="P452" s="15" t="str">
        <f aca="false">IF(O452="","",SUMIF('Daily Fills'!L431:L20429,'Growth Plan &amp; Statistics'!M452,'Daily Fills'!E431:E20429)/1000000)</f>
        <v/>
      </c>
      <c r="Q452" s="16"/>
      <c r="R452" s="16" t="str">
        <f aca="false">IF(N452="","",F452)</f>
        <v/>
      </c>
      <c r="S452" s="10"/>
    </row>
    <row collapsed="false" customFormat="false" customHeight="false" hidden="false" ht="13.3" outlineLevel="0" r="453">
      <c r="A453" s="16" t="n">
        <v>434</v>
      </c>
      <c r="B453" s="16" t="n">
        <f aca="false">ROUNDUP(A453/5,0)</f>
        <v>87</v>
      </c>
      <c r="C453" s="16" t="n">
        <f aca="false">ROUNDUP(A453/20.83333333,0)</f>
        <v>21</v>
      </c>
      <c r="D453" s="65" t="inlineStr">
        <f aca="false">IF(M453="",IF(C453=C452,D452,EDATE(D452,1)),M453)</f>
        <is>
          <t/>
        </is>
      </c>
      <c r="E453" s="16" t="n">
        <f aca="false">I452</f>
        <v>3657775.81</v>
      </c>
      <c r="F453" s="15" t="n">
        <f aca="false">ROUND(MIN($B$14,IF(SizeCalc="margin",E453*$E$13*$E$12/100000,E453*$I$13/$I$12/10)),2)</f>
        <v>100</v>
      </c>
      <c r="G453" s="15" t="n">
        <f aca="false">$B$12*$B$13</f>
        <v>10</v>
      </c>
      <c r="H453" s="15" t="n">
        <f aca="false">IF(Q453="",G453*F453*10,Q453)</f>
        <v>10000</v>
      </c>
      <c r="I453" s="18" t="n">
        <f aca="false">E453+H453</f>
        <v>3667775.81</v>
      </c>
      <c r="J453" s="18" t="n">
        <f aca="false">J452+(I453-I452)</f>
        <v>3617775.81</v>
      </c>
      <c r="K453" s="67" t="n">
        <f aca="false">H453/E453</f>
        <v>0.00273390183527951</v>
      </c>
      <c r="L453" s="67"/>
      <c r="M453" s="64"/>
      <c r="N453" s="16" t="str">
        <f aca="false">IF(M453="","",SUMIF('Daily Fills'!L432:L20418,'Growth Plan &amp; Statistics'!M453,'Daily Fills'!O432:O20418))</f>
        <v/>
      </c>
      <c r="O453" s="15" t="str">
        <f aca="false">IF(N453="","",SUMIF('Daily Fills'!L432:L20418,'Growth Plan &amp; Statistics'!M453,'Daily Fills'!P432:P20418))</f>
        <v/>
      </c>
      <c r="P453" s="15" t="str">
        <f aca="false">IF(O453="","",SUMIF('Daily Fills'!L432:L20430,'Growth Plan &amp; Statistics'!M453,'Daily Fills'!E432:E20430)/1000000)</f>
        <v/>
      </c>
      <c r="Q453" s="16"/>
      <c r="R453" s="16" t="str">
        <f aca="false">IF(N453="","",F453)</f>
        <v/>
      </c>
      <c r="S453" s="10"/>
    </row>
    <row collapsed="false" customFormat="false" customHeight="false" hidden="false" ht="13.3" outlineLevel="0" r="454">
      <c r="A454" s="16" t="n">
        <v>435</v>
      </c>
      <c r="B454" s="16" t="n">
        <f aca="false">ROUNDUP(A454/5,0)</f>
        <v>87</v>
      </c>
      <c r="C454" s="16" t="n">
        <f aca="false">ROUNDUP(A454/20.83333333,0)</f>
        <v>21</v>
      </c>
      <c r="D454" s="65" t="inlineStr">
        <f aca="false">IF(M454="",IF(C454=C453,D453,EDATE(D453,1)),M454)</f>
        <is>
          <t/>
        </is>
      </c>
      <c r="E454" s="16" t="n">
        <f aca="false">I453</f>
        <v>3667775.81</v>
      </c>
      <c r="F454" s="15" t="n">
        <f aca="false">ROUND(MIN($B$14,IF(SizeCalc="margin",E454*$E$13*$E$12/100000,E454*$I$13/$I$12/10)),2)</f>
        <v>100</v>
      </c>
      <c r="G454" s="15" t="n">
        <f aca="false">$B$12*$B$13</f>
        <v>10</v>
      </c>
      <c r="H454" s="15" t="n">
        <f aca="false">IF(Q454="",G454*F454*10,Q454)</f>
        <v>10000</v>
      </c>
      <c r="I454" s="18" t="n">
        <f aca="false">E454+H454</f>
        <v>3677775.81</v>
      </c>
      <c r="J454" s="18" t="n">
        <f aca="false">J453+(I454-I453)</f>
        <v>3627775.81</v>
      </c>
      <c r="K454" s="67" t="n">
        <f aca="false">H454/E454</f>
        <v>0.00272644799410463</v>
      </c>
      <c r="L454" s="67"/>
      <c r="M454" s="64"/>
      <c r="N454" s="16" t="str">
        <f aca="false">IF(M454="","",SUMIF('Daily Fills'!L433:L20419,'Growth Plan &amp; Statistics'!M454,'Daily Fills'!O433:O20419))</f>
        <v/>
      </c>
      <c r="O454" s="15" t="str">
        <f aca="false">IF(N454="","",SUMIF('Daily Fills'!L433:L20419,'Growth Plan &amp; Statistics'!M454,'Daily Fills'!P433:P20419))</f>
        <v/>
      </c>
      <c r="P454" s="15" t="str">
        <f aca="false">IF(O454="","",SUMIF('Daily Fills'!L433:L20431,'Growth Plan &amp; Statistics'!M454,'Daily Fills'!E433:E20431)/1000000)</f>
        <v/>
      </c>
      <c r="Q454" s="16"/>
      <c r="R454" s="16" t="str">
        <f aca="false">IF(N454="","",F454)</f>
        <v/>
      </c>
      <c r="S454" s="10"/>
    </row>
    <row collapsed="false" customFormat="false" customHeight="false" hidden="false" ht="13.3" outlineLevel="0" r="455">
      <c r="A455" s="16" t="n">
        <v>436</v>
      </c>
      <c r="B455" s="16" t="n">
        <f aca="false">ROUNDUP(A455/5,0)</f>
        <v>88</v>
      </c>
      <c r="C455" s="16" t="n">
        <f aca="false">ROUNDUP(A455/20.83333333,0)</f>
        <v>21</v>
      </c>
      <c r="D455" s="65" t="inlineStr">
        <f aca="false">IF(M455="",IF(C455=C454,D454,EDATE(D454,1)),M455)</f>
        <is>
          <t/>
        </is>
      </c>
      <c r="E455" s="16" t="n">
        <f aca="false">I454</f>
        <v>3677775.81</v>
      </c>
      <c r="F455" s="15" t="n">
        <f aca="false">ROUND(MIN($B$14,IF(SizeCalc="margin",E455*$E$13*$E$12/100000,E455*$I$13/$I$12/10)),2)</f>
        <v>100</v>
      </c>
      <c r="G455" s="15" t="n">
        <f aca="false">$B$12*$B$13</f>
        <v>10</v>
      </c>
      <c r="H455" s="15" t="n">
        <f aca="false">IF(Q455="",G455*F455*10,Q455)</f>
        <v>10000</v>
      </c>
      <c r="I455" s="18" t="n">
        <f aca="false">E455+H455</f>
        <v>3687775.81</v>
      </c>
      <c r="J455" s="18" t="n">
        <f aca="false">J454+(I455-I454)</f>
        <v>3637775.81</v>
      </c>
      <c r="K455" s="67" t="n">
        <f aca="false">H455/E455</f>
        <v>0.00271903468743518</v>
      </c>
      <c r="L455" s="67"/>
      <c r="M455" s="64"/>
      <c r="N455" s="16" t="str">
        <f aca="false">IF(M455="","",SUMIF('Daily Fills'!L434:L20420,'Growth Plan &amp; Statistics'!M455,'Daily Fills'!O434:O20420))</f>
        <v/>
      </c>
      <c r="O455" s="15" t="str">
        <f aca="false">IF(N455="","",SUMIF('Daily Fills'!L434:L20420,'Growth Plan &amp; Statistics'!M455,'Daily Fills'!P434:P20420))</f>
        <v/>
      </c>
      <c r="P455" s="15" t="str">
        <f aca="false">IF(O455="","",SUMIF('Daily Fills'!L434:L20432,'Growth Plan &amp; Statistics'!M455,'Daily Fills'!E434:E20432)/1000000)</f>
        <v/>
      </c>
      <c r="Q455" s="16"/>
      <c r="R455" s="16" t="str">
        <f aca="false">IF(N455="","",F455)</f>
        <v/>
      </c>
      <c r="S455" s="10"/>
    </row>
    <row collapsed="false" customFormat="false" customHeight="false" hidden="false" ht="13.3" outlineLevel="0" r="456">
      <c r="A456" s="16" t="n">
        <v>437</v>
      </c>
      <c r="B456" s="16" t="n">
        <f aca="false">ROUNDUP(A456/5,0)</f>
        <v>88</v>
      </c>
      <c r="C456" s="16" t="n">
        <f aca="false">ROUNDUP(A456/20.83333333,0)</f>
        <v>21</v>
      </c>
      <c r="D456" s="65" t="inlineStr">
        <f aca="false">IF(M456="",IF(C456=C455,D455,EDATE(D455,1)),M456)</f>
        <is>
          <t/>
        </is>
      </c>
      <c r="E456" s="16" t="n">
        <f aca="false">I455</f>
        <v>3687775.81</v>
      </c>
      <c r="F456" s="15" t="n">
        <f aca="false">ROUND(MIN($B$14,IF(SizeCalc="margin",E456*$E$13*$E$12/100000,E456*$I$13/$I$12/10)),2)</f>
        <v>100</v>
      </c>
      <c r="G456" s="15" t="n">
        <f aca="false">$B$12*$B$13</f>
        <v>10</v>
      </c>
      <c r="H456" s="15" t="n">
        <f aca="false">IF(Q456="",G456*F456*10,Q456)</f>
        <v>10000</v>
      </c>
      <c r="I456" s="18" t="n">
        <f aca="false">E456+H456</f>
        <v>3697775.81</v>
      </c>
      <c r="J456" s="18" t="n">
        <f aca="false">J455+(I456-I455)</f>
        <v>3647775.81</v>
      </c>
      <c r="K456" s="67" t="n">
        <f aca="false">H456/E456</f>
        <v>0.00271166158552355</v>
      </c>
      <c r="L456" s="67"/>
      <c r="M456" s="64"/>
      <c r="N456" s="16" t="str">
        <f aca="false">IF(M456="","",SUMIF('Daily Fills'!L435:L20421,'Growth Plan &amp; Statistics'!M456,'Daily Fills'!O435:O20421))</f>
        <v/>
      </c>
      <c r="O456" s="15" t="str">
        <f aca="false">IF(N456="","",SUMIF('Daily Fills'!L435:L20421,'Growth Plan &amp; Statistics'!M456,'Daily Fills'!P435:P20421))</f>
        <v/>
      </c>
      <c r="P456" s="15" t="str">
        <f aca="false">IF(O456="","",SUMIF('Daily Fills'!L435:L20433,'Growth Plan &amp; Statistics'!M456,'Daily Fills'!E435:E20433)/1000000)</f>
        <v/>
      </c>
      <c r="Q456" s="16"/>
      <c r="R456" s="16" t="str">
        <f aca="false">IF(N456="","",F456)</f>
        <v/>
      </c>
      <c r="S456" s="10"/>
    </row>
    <row collapsed="false" customFormat="false" customHeight="false" hidden="false" ht="13.3" outlineLevel="0" r="457">
      <c r="A457" s="16" t="n">
        <v>438</v>
      </c>
      <c r="B457" s="16" t="n">
        <f aca="false">ROUNDUP(A457/5,0)</f>
        <v>88</v>
      </c>
      <c r="C457" s="16" t="n">
        <f aca="false">ROUNDUP(A457/20.83333333,0)</f>
        <v>22</v>
      </c>
      <c r="D457" s="65" t="n">
        <f aca="false">IF(M457="",IF(C457=C456,D456,EDATE(D456,1)),M457)</f>
        <v>42449</v>
      </c>
      <c r="E457" s="16" t="n">
        <f aca="false">I456</f>
        <v>3697775.81</v>
      </c>
      <c r="F457" s="15" t="n">
        <f aca="false">ROUND(MIN($B$14,IF(SizeCalc="margin",E457*$E$13*$E$12/100000,E457*$I$13/$I$12/10)),2)</f>
        <v>100</v>
      </c>
      <c r="G457" s="15" t="n">
        <f aca="false">$B$12*$B$13</f>
        <v>10</v>
      </c>
      <c r="H457" s="15" t="n">
        <f aca="false">IF(Q457="",G457*F457*10,Q457)</f>
        <v>10000</v>
      </c>
      <c r="I457" s="18" t="n">
        <f aca="false">E457+H457</f>
        <v>3707775.81</v>
      </c>
      <c r="J457" s="18" t="n">
        <f aca="false">J456+(I457-I456)</f>
        <v>3657775.81</v>
      </c>
      <c r="K457" s="67" t="n">
        <f aca="false">H457/E457</f>
        <v>0.00270432836218916</v>
      </c>
      <c r="L457" s="67"/>
      <c r="M457" s="64"/>
      <c r="N457" s="16" t="str">
        <f aca="false">IF(M457="","",SUMIF('Daily Fills'!L436:L20422,'Growth Plan &amp; Statistics'!M457,'Daily Fills'!O436:O20422))</f>
        <v/>
      </c>
      <c r="O457" s="15" t="str">
        <f aca="false">IF(N457="","",SUMIF('Daily Fills'!L436:L20422,'Growth Plan &amp; Statistics'!M457,'Daily Fills'!P436:P20422))</f>
        <v/>
      </c>
      <c r="P457" s="15" t="str">
        <f aca="false">IF(O457="","",SUMIF('Daily Fills'!L436:L20434,'Growth Plan &amp; Statistics'!M457,'Daily Fills'!E436:E20434)/1000000)</f>
        <v/>
      </c>
      <c r="Q457" s="16"/>
      <c r="R457" s="16" t="str">
        <f aca="false">IF(N457="","",F457)</f>
        <v/>
      </c>
      <c r="S457" s="10"/>
    </row>
    <row collapsed="false" customFormat="false" customHeight="false" hidden="false" ht="13.3" outlineLevel="0" r="458">
      <c r="A458" s="16" t="n">
        <v>439</v>
      </c>
      <c r="B458" s="16" t="n">
        <f aca="false">ROUNDUP(A458/5,0)</f>
        <v>88</v>
      </c>
      <c r="C458" s="16" t="n">
        <f aca="false">ROUNDUP(A458/20.83333333,0)</f>
        <v>22</v>
      </c>
      <c r="D458" s="65" t="inlineStr">
        <f aca="false">IF(M458="",IF(C458=C457,D457,EDATE(D457,1)),M458)</f>
        <is>
          <t/>
        </is>
      </c>
      <c r="E458" s="16" t="n">
        <f aca="false">I457</f>
        <v>3707775.81</v>
      </c>
      <c r="F458" s="15" t="n">
        <f aca="false">ROUND(MIN($B$14,IF(SizeCalc="margin",E458*$E$13*$E$12/100000,E458*$I$13/$I$12/10)),2)</f>
        <v>100</v>
      </c>
      <c r="G458" s="15" t="n">
        <f aca="false">$B$12*$B$13</f>
        <v>10</v>
      </c>
      <c r="H458" s="15" t="n">
        <f aca="false">IF(Q458="",G458*F458*10,Q458)</f>
        <v>10000</v>
      </c>
      <c r="I458" s="18" t="n">
        <f aca="false">E458+H458</f>
        <v>3717775.81</v>
      </c>
      <c r="J458" s="18" t="n">
        <f aca="false">J457+(I458-I457)</f>
        <v>3667775.81</v>
      </c>
      <c r="K458" s="67" t="n">
        <f aca="false">H458/E458</f>
        <v>0.00269703469477029</v>
      </c>
      <c r="L458" s="67"/>
      <c r="M458" s="64"/>
      <c r="N458" s="16" t="str">
        <f aca="false">IF(M458="","",SUMIF('Daily Fills'!L437:L20423,'Growth Plan &amp; Statistics'!M458,'Daily Fills'!O437:O20423))</f>
        <v/>
      </c>
      <c r="O458" s="15" t="str">
        <f aca="false">IF(N458="","",SUMIF('Daily Fills'!L437:L20423,'Growth Plan &amp; Statistics'!M458,'Daily Fills'!P437:P20423))</f>
        <v/>
      </c>
      <c r="P458" s="15" t="str">
        <f aca="false">IF(O458="","",SUMIF('Daily Fills'!L437:L20435,'Growth Plan &amp; Statistics'!M458,'Daily Fills'!E437:E20435)/1000000)</f>
        <v/>
      </c>
      <c r="Q458" s="16"/>
      <c r="R458" s="16" t="str">
        <f aca="false">IF(N458="","",F458)</f>
        <v/>
      </c>
      <c r="S458" s="10"/>
    </row>
    <row collapsed="false" customFormat="false" customHeight="false" hidden="false" ht="13.3" outlineLevel="0" r="459">
      <c r="A459" s="16" t="n">
        <v>440</v>
      </c>
      <c r="B459" s="16" t="n">
        <f aca="false">ROUNDUP(A459/5,0)</f>
        <v>88</v>
      </c>
      <c r="C459" s="16" t="n">
        <f aca="false">ROUNDUP(A459/20.83333333,0)</f>
        <v>22</v>
      </c>
      <c r="D459" s="65" t="inlineStr">
        <f aca="false">IF(M459="",IF(C459=C458,D458,EDATE(D458,1)),M459)</f>
        <is>
          <t/>
        </is>
      </c>
      <c r="E459" s="16" t="n">
        <f aca="false">I458</f>
        <v>3717775.81</v>
      </c>
      <c r="F459" s="15" t="n">
        <f aca="false">ROUND(MIN($B$14,IF(SizeCalc="margin",E459*$E$13*$E$12/100000,E459*$I$13/$I$12/10)),2)</f>
        <v>100</v>
      </c>
      <c r="G459" s="15" t="n">
        <f aca="false">$B$12*$B$13</f>
        <v>10</v>
      </c>
      <c r="H459" s="15" t="n">
        <f aca="false">IF(Q459="",G459*F459*10,Q459)</f>
        <v>10000</v>
      </c>
      <c r="I459" s="18" t="n">
        <f aca="false">E459+H459</f>
        <v>3727775.81</v>
      </c>
      <c r="J459" s="18" t="n">
        <f aca="false">J458+(I459-I458)</f>
        <v>3677775.81</v>
      </c>
      <c r="K459" s="67" t="n">
        <f aca="false">H459/E459</f>
        <v>0.00268978026407676</v>
      </c>
      <c r="L459" s="67"/>
      <c r="M459" s="64"/>
      <c r="N459" s="16" t="str">
        <f aca="false">IF(M459="","",SUMIF('Daily Fills'!L438:L20424,'Growth Plan &amp; Statistics'!M459,'Daily Fills'!O438:O20424))</f>
        <v/>
      </c>
      <c r="O459" s="15" t="str">
        <f aca="false">IF(N459="","",SUMIF('Daily Fills'!L438:L20424,'Growth Plan &amp; Statistics'!M459,'Daily Fills'!P438:P20424))</f>
        <v/>
      </c>
      <c r="P459" s="15" t="str">
        <f aca="false">IF(O459="","",SUMIF('Daily Fills'!L438:L20436,'Growth Plan &amp; Statistics'!M459,'Daily Fills'!E438:E20436)/1000000)</f>
        <v/>
      </c>
      <c r="Q459" s="16"/>
      <c r="R459" s="16" t="str">
        <f aca="false">IF(N459="","",F459)</f>
        <v/>
      </c>
      <c r="S459" s="10"/>
    </row>
    <row collapsed="false" customFormat="false" customHeight="false" hidden="false" ht="13.3" outlineLevel="0" r="460">
      <c r="A460" s="16" t="n">
        <v>441</v>
      </c>
      <c r="B460" s="16" t="n">
        <f aca="false">ROUNDUP(A460/5,0)</f>
        <v>89</v>
      </c>
      <c r="C460" s="16" t="n">
        <f aca="false">ROUNDUP(A460/20.83333333,0)</f>
        <v>22</v>
      </c>
      <c r="D460" s="65" t="inlineStr">
        <f aca="false">IF(M460="",IF(C460=C459,D459,EDATE(D459,1)),M460)</f>
        <is>
          <t/>
        </is>
      </c>
      <c r="E460" s="16" t="n">
        <f aca="false">I459</f>
        <v>3727775.81</v>
      </c>
      <c r="F460" s="15" t="n">
        <f aca="false">ROUND(MIN($B$14,IF(SizeCalc="margin",E460*$E$13*$E$12/100000,E460*$I$13/$I$12/10)),2)</f>
        <v>100</v>
      </c>
      <c r="G460" s="15" t="n">
        <f aca="false">$B$12*$B$13</f>
        <v>10</v>
      </c>
      <c r="H460" s="15" t="n">
        <f aca="false">IF(Q460="",G460*F460*10,Q460)</f>
        <v>10000</v>
      </c>
      <c r="I460" s="18" t="n">
        <f aca="false">E460+H460</f>
        <v>3737775.81</v>
      </c>
      <c r="J460" s="18" t="n">
        <f aca="false">J459+(I460-I459)</f>
        <v>3687775.81</v>
      </c>
      <c r="K460" s="67" t="n">
        <f aca="false">H460/E460</f>
        <v>0.00268256475434342</v>
      </c>
      <c r="L460" s="67"/>
      <c r="M460" s="64"/>
      <c r="N460" s="16" t="str">
        <f aca="false">IF(M460="","",SUMIF('Daily Fills'!L439:L20425,'Growth Plan &amp; Statistics'!M460,'Daily Fills'!O439:O20425))</f>
        <v/>
      </c>
      <c r="O460" s="15" t="str">
        <f aca="false">IF(N460="","",SUMIF('Daily Fills'!L439:L20425,'Growth Plan &amp; Statistics'!M460,'Daily Fills'!P439:P20425))</f>
        <v/>
      </c>
      <c r="P460" s="15" t="str">
        <f aca="false">IF(O460="","",SUMIF('Daily Fills'!L439:L20437,'Growth Plan &amp; Statistics'!M460,'Daily Fills'!E439:E20437)/1000000)</f>
        <v/>
      </c>
      <c r="Q460" s="16"/>
      <c r="R460" s="16" t="str">
        <f aca="false">IF(N460="","",F460)</f>
        <v/>
      </c>
      <c r="S460" s="10"/>
    </row>
    <row collapsed="false" customFormat="false" customHeight="false" hidden="false" ht="13.3" outlineLevel="0" r="461">
      <c r="A461" s="16" t="n">
        <v>442</v>
      </c>
      <c r="B461" s="16" t="n">
        <f aca="false">ROUNDUP(A461/5,0)</f>
        <v>89</v>
      </c>
      <c r="C461" s="16" t="n">
        <f aca="false">ROUNDUP(A461/20.83333333,0)</f>
        <v>22</v>
      </c>
      <c r="D461" s="65" t="inlineStr">
        <f aca="false">IF(M461="",IF(C461=C460,D460,EDATE(D460,1)),M461)</f>
        <is>
          <t/>
        </is>
      </c>
      <c r="E461" s="16" t="n">
        <f aca="false">I460</f>
        <v>3737775.81</v>
      </c>
      <c r="F461" s="15" t="n">
        <f aca="false">ROUND(MIN($B$14,IF(SizeCalc="margin",E461*$E$13*$E$12/100000,E461*$I$13/$I$12/10)),2)</f>
        <v>100</v>
      </c>
      <c r="G461" s="15" t="n">
        <f aca="false">$B$12*$B$13</f>
        <v>10</v>
      </c>
      <c r="H461" s="15" t="n">
        <f aca="false">IF(Q461="",G461*F461*10,Q461)</f>
        <v>10000</v>
      </c>
      <c r="I461" s="18" t="n">
        <f aca="false">E461+H461</f>
        <v>3747775.81</v>
      </c>
      <c r="J461" s="18" t="n">
        <f aca="false">J460+(I461-I460)</f>
        <v>3697775.81</v>
      </c>
      <c r="K461" s="67" t="n">
        <f aca="false">H461/E461</f>
        <v>0.00267538785318427</v>
      </c>
      <c r="L461" s="67"/>
      <c r="M461" s="64"/>
      <c r="N461" s="16" t="str">
        <f aca="false">IF(M461="","",SUMIF('Daily Fills'!L440:L20426,'Growth Plan &amp; Statistics'!M461,'Daily Fills'!O440:O20426))</f>
        <v/>
      </c>
      <c r="O461" s="15" t="str">
        <f aca="false">IF(N461="","",SUMIF('Daily Fills'!L440:L20426,'Growth Plan &amp; Statistics'!M461,'Daily Fills'!P440:P20426))</f>
        <v/>
      </c>
      <c r="P461" s="15" t="str">
        <f aca="false">IF(O461="","",SUMIF('Daily Fills'!L440:L20438,'Growth Plan &amp; Statistics'!M461,'Daily Fills'!E440:E20438)/1000000)</f>
        <v/>
      </c>
      <c r="Q461" s="16"/>
      <c r="R461" s="16" t="str">
        <f aca="false">IF(N461="","",F461)</f>
        <v/>
      </c>
      <c r="S461" s="10"/>
    </row>
    <row collapsed="false" customFormat="false" customHeight="false" hidden="false" ht="13.3" outlineLevel="0" r="462">
      <c r="A462" s="16" t="n">
        <v>443</v>
      </c>
      <c r="B462" s="16" t="n">
        <f aca="false">ROUNDUP(A462/5,0)</f>
        <v>89</v>
      </c>
      <c r="C462" s="16" t="n">
        <f aca="false">ROUNDUP(A462/20.83333333,0)</f>
        <v>22</v>
      </c>
      <c r="D462" s="65" t="inlineStr">
        <f aca="false">IF(M462="",IF(C462=C461,D461,EDATE(D461,1)),M462)</f>
        <is>
          <t/>
        </is>
      </c>
      <c r="E462" s="16" t="n">
        <f aca="false">I461</f>
        <v>3747775.81</v>
      </c>
      <c r="F462" s="15" t="n">
        <f aca="false">ROUND(MIN($B$14,IF(SizeCalc="margin",E462*$E$13*$E$12/100000,E462*$I$13/$I$12/10)),2)</f>
        <v>100</v>
      </c>
      <c r="G462" s="15" t="n">
        <f aca="false">$B$12*$B$13</f>
        <v>10</v>
      </c>
      <c r="H462" s="15" t="n">
        <f aca="false">IF(Q462="",G462*F462*10,Q462)</f>
        <v>10000</v>
      </c>
      <c r="I462" s="18" t="n">
        <f aca="false">E462+H462</f>
        <v>3757775.81</v>
      </c>
      <c r="J462" s="18" t="n">
        <f aca="false">J461+(I462-I461)</f>
        <v>3707775.81</v>
      </c>
      <c r="K462" s="67" t="n">
        <f aca="false">H462/E462</f>
        <v>0.00266824925154741</v>
      </c>
      <c r="L462" s="67"/>
      <c r="M462" s="64"/>
      <c r="N462" s="16" t="str">
        <f aca="false">IF(M462="","",SUMIF('Daily Fills'!L441:L20427,'Growth Plan &amp; Statistics'!M462,'Daily Fills'!O441:O20427))</f>
        <v/>
      </c>
      <c r="O462" s="15" t="str">
        <f aca="false">IF(N462="","",SUMIF('Daily Fills'!L441:L20427,'Growth Plan &amp; Statistics'!M462,'Daily Fills'!P441:P20427))</f>
        <v/>
      </c>
      <c r="P462" s="15" t="str">
        <f aca="false">IF(O462="","",SUMIF('Daily Fills'!L441:L20439,'Growth Plan &amp; Statistics'!M462,'Daily Fills'!E441:E20439)/1000000)</f>
        <v/>
      </c>
      <c r="Q462" s="16"/>
      <c r="R462" s="16" t="str">
        <f aca="false">IF(N462="","",F462)</f>
        <v/>
      </c>
      <c r="S462" s="10"/>
    </row>
    <row collapsed="false" customFormat="false" customHeight="false" hidden="false" ht="13.3" outlineLevel="0" r="463">
      <c r="A463" s="16" t="n">
        <v>444</v>
      </c>
      <c r="B463" s="16" t="n">
        <f aca="false">ROUNDUP(A463/5,0)</f>
        <v>89</v>
      </c>
      <c r="C463" s="16" t="n">
        <f aca="false">ROUNDUP(A463/20.83333333,0)</f>
        <v>22</v>
      </c>
      <c r="D463" s="65" t="inlineStr">
        <f aca="false">IF(M463="",IF(C463=C462,D462,EDATE(D462,1)),M463)</f>
        <is>
          <t/>
        </is>
      </c>
      <c r="E463" s="16" t="n">
        <f aca="false">I462</f>
        <v>3757775.81</v>
      </c>
      <c r="F463" s="15" t="n">
        <f aca="false">ROUND(MIN($B$14,IF(SizeCalc="margin",E463*$E$13*$E$12/100000,E463*$I$13/$I$12/10)),2)</f>
        <v>100</v>
      </c>
      <c r="G463" s="15" t="n">
        <f aca="false">$B$12*$B$13</f>
        <v>10</v>
      </c>
      <c r="H463" s="15" t="n">
        <f aca="false">IF(Q463="",G463*F463*10,Q463)</f>
        <v>10000</v>
      </c>
      <c r="I463" s="18" t="n">
        <f aca="false">E463+H463</f>
        <v>3767775.81</v>
      </c>
      <c r="J463" s="18" t="n">
        <f aca="false">J462+(I463-I462)</f>
        <v>3717775.81</v>
      </c>
      <c r="K463" s="67" t="n">
        <f aca="false">H463/E463</f>
        <v>0.00266114864367068</v>
      </c>
      <c r="L463" s="67"/>
      <c r="M463" s="64"/>
      <c r="N463" s="16" t="str">
        <f aca="false">IF(M463="","",SUMIF('Daily Fills'!L442:L20428,'Growth Plan &amp; Statistics'!M463,'Daily Fills'!O442:O20428))</f>
        <v/>
      </c>
      <c r="O463" s="15" t="str">
        <f aca="false">IF(N463="","",SUMIF('Daily Fills'!L442:L20428,'Growth Plan &amp; Statistics'!M463,'Daily Fills'!P442:P20428))</f>
        <v/>
      </c>
      <c r="P463" s="15" t="str">
        <f aca="false">IF(O463="","",SUMIF('Daily Fills'!L442:L20440,'Growth Plan &amp; Statistics'!M463,'Daily Fills'!E442:E20440)/1000000)</f>
        <v/>
      </c>
      <c r="Q463" s="16"/>
      <c r="R463" s="16" t="str">
        <f aca="false">IF(N463="","",F463)</f>
        <v/>
      </c>
      <c r="S463" s="10"/>
    </row>
    <row collapsed="false" customFormat="false" customHeight="false" hidden="false" ht="13.3" outlineLevel="0" r="464">
      <c r="A464" s="16" t="n">
        <v>445</v>
      </c>
      <c r="B464" s="16" t="n">
        <f aca="false">ROUNDUP(A464/5,0)</f>
        <v>89</v>
      </c>
      <c r="C464" s="16" t="n">
        <f aca="false">ROUNDUP(A464/20.83333333,0)</f>
        <v>22</v>
      </c>
      <c r="D464" s="65" t="inlineStr">
        <f aca="false">IF(M464="",IF(C464=C463,D463,EDATE(D463,1)),M464)</f>
        <is>
          <t/>
        </is>
      </c>
      <c r="E464" s="16" t="n">
        <f aca="false">I463</f>
        <v>3767775.81</v>
      </c>
      <c r="F464" s="15" t="n">
        <f aca="false">ROUND(MIN($B$14,IF(SizeCalc="margin",E464*$E$13*$E$12/100000,E464*$I$13/$I$12/10)),2)</f>
        <v>100</v>
      </c>
      <c r="G464" s="15" t="n">
        <f aca="false">$B$12*$B$13</f>
        <v>10</v>
      </c>
      <c r="H464" s="15" t="n">
        <f aca="false">IF(Q464="",G464*F464*10,Q464)</f>
        <v>10000</v>
      </c>
      <c r="I464" s="18" t="n">
        <f aca="false">E464+H464</f>
        <v>3777775.81</v>
      </c>
      <c r="J464" s="18" t="n">
        <f aca="false">J463+(I464-I463)</f>
        <v>3727775.81</v>
      </c>
      <c r="K464" s="67" t="n">
        <f aca="false">H464/E464</f>
        <v>0.00265408572703799</v>
      </c>
      <c r="L464" s="67"/>
      <c r="M464" s="64"/>
      <c r="N464" s="16" t="str">
        <f aca="false">IF(M464="","",SUMIF('Daily Fills'!L443:L20429,'Growth Plan &amp; Statistics'!M464,'Daily Fills'!O443:O20429))</f>
        <v/>
      </c>
      <c r="O464" s="15" t="str">
        <f aca="false">IF(N464="","",SUMIF('Daily Fills'!L443:L20429,'Growth Plan &amp; Statistics'!M464,'Daily Fills'!P443:P20429))</f>
        <v/>
      </c>
      <c r="P464" s="15" t="str">
        <f aca="false">IF(O464="","",SUMIF('Daily Fills'!L443:L20441,'Growth Plan &amp; Statistics'!M464,'Daily Fills'!E443:E20441)/1000000)</f>
        <v/>
      </c>
      <c r="Q464" s="16"/>
      <c r="R464" s="16" t="str">
        <f aca="false">IF(N464="","",F464)</f>
        <v/>
      </c>
      <c r="S464" s="10"/>
    </row>
    <row collapsed="false" customFormat="false" customHeight="false" hidden="false" ht="13.3" outlineLevel="0" r="465">
      <c r="A465" s="16" t="n">
        <v>446</v>
      </c>
      <c r="B465" s="16" t="n">
        <f aca="false">ROUNDUP(A465/5,0)</f>
        <v>90</v>
      </c>
      <c r="C465" s="16" t="n">
        <f aca="false">ROUNDUP(A465/20.83333333,0)</f>
        <v>22</v>
      </c>
      <c r="D465" s="65" t="inlineStr">
        <f aca="false">IF(M465="",IF(C465=C464,D464,EDATE(D464,1)),M465)</f>
        <is>
          <t/>
        </is>
      </c>
      <c r="E465" s="16" t="n">
        <f aca="false">I464</f>
        <v>3777775.81</v>
      </c>
      <c r="F465" s="15" t="n">
        <f aca="false">ROUND(MIN($B$14,IF(SizeCalc="margin",E465*$E$13*$E$12/100000,E465*$I$13/$I$12/10)),2)</f>
        <v>100</v>
      </c>
      <c r="G465" s="15" t="n">
        <f aca="false">$B$12*$B$13</f>
        <v>10</v>
      </c>
      <c r="H465" s="15" t="n">
        <f aca="false">IF(Q465="",G465*F465*10,Q465)</f>
        <v>10000</v>
      </c>
      <c r="I465" s="18" t="n">
        <f aca="false">E465+H465</f>
        <v>3787775.81</v>
      </c>
      <c r="J465" s="18" t="n">
        <f aca="false">J464+(I465-I464)</f>
        <v>3737775.81</v>
      </c>
      <c r="K465" s="67" t="n">
        <f aca="false">H465/E465</f>
        <v>0.00264706020233636</v>
      </c>
      <c r="L465" s="67"/>
      <c r="M465" s="64"/>
      <c r="N465" s="16" t="str">
        <f aca="false">IF(M465="","",SUMIF('Daily Fills'!L444:L20430,'Growth Plan &amp; Statistics'!M465,'Daily Fills'!O444:O20430))</f>
        <v/>
      </c>
      <c r="O465" s="15" t="str">
        <f aca="false">IF(N465="","",SUMIF('Daily Fills'!L444:L20430,'Growth Plan &amp; Statistics'!M465,'Daily Fills'!P444:P20430))</f>
        <v/>
      </c>
      <c r="P465" s="15" t="str">
        <f aca="false">IF(O465="","",SUMIF('Daily Fills'!L444:L20442,'Growth Plan &amp; Statistics'!M465,'Daily Fills'!E444:E20442)/1000000)</f>
        <v/>
      </c>
      <c r="Q465" s="16"/>
      <c r="R465" s="16" t="str">
        <f aca="false">IF(N465="","",F465)</f>
        <v/>
      </c>
      <c r="S465" s="10"/>
    </row>
    <row collapsed="false" customFormat="false" customHeight="false" hidden="false" ht="13.3" outlineLevel="0" r="466">
      <c r="A466" s="16" t="n">
        <v>447</v>
      </c>
      <c r="B466" s="16" t="n">
        <f aca="false">ROUNDUP(A466/5,0)</f>
        <v>90</v>
      </c>
      <c r="C466" s="16" t="n">
        <f aca="false">ROUNDUP(A466/20.83333333,0)</f>
        <v>22</v>
      </c>
      <c r="D466" s="65" t="inlineStr">
        <f aca="false">IF(M466="",IF(C466=C465,D465,EDATE(D465,1)),M466)</f>
        <is>
          <t/>
        </is>
      </c>
      <c r="E466" s="16" t="n">
        <f aca="false">I465</f>
        <v>3787775.81</v>
      </c>
      <c r="F466" s="15" t="n">
        <f aca="false">ROUND(MIN($B$14,IF(SizeCalc="margin",E466*$E$13*$E$12/100000,E466*$I$13/$I$12/10)),2)</f>
        <v>100</v>
      </c>
      <c r="G466" s="15" t="n">
        <f aca="false">$B$12*$B$13</f>
        <v>10</v>
      </c>
      <c r="H466" s="15" t="n">
        <f aca="false">IF(Q466="",G466*F466*10,Q466)</f>
        <v>10000</v>
      </c>
      <c r="I466" s="18" t="n">
        <f aca="false">E466+H466</f>
        <v>3797775.81</v>
      </c>
      <c r="J466" s="18" t="n">
        <f aca="false">J465+(I466-I465)</f>
        <v>3747775.81</v>
      </c>
      <c r="K466" s="67" t="n">
        <f aca="false">H466/E466</f>
        <v>0.00264007177341364</v>
      </c>
      <c r="L466" s="67"/>
      <c r="M466" s="64"/>
      <c r="N466" s="16" t="str">
        <f aca="false">IF(M466="","",SUMIF('Daily Fills'!L445:L20431,'Growth Plan &amp; Statistics'!M466,'Daily Fills'!O445:O20431))</f>
        <v/>
      </c>
      <c r="O466" s="15" t="str">
        <f aca="false">IF(N466="","",SUMIF('Daily Fills'!L445:L20431,'Growth Plan &amp; Statistics'!M466,'Daily Fills'!P445:P20431))</f>
        <v/>
      </c>
      <c r="P466" s="15" t="str">
        <f aca="false">IF(O466="","",SUMIF('Daily Fills'!L445:L20443,'Growth Plan &amp; Statistics'!M466,'Daily Fills'!E445:E20443)/1000000)</f>
        <v/>
      </c>
      <c r="Q466" s="16"/>
      <c r="R466" s="16" t="str">
        <f aca="false">IF(N466="","",F466)</f>
        <v/>
      </c>
      <c r="S466" s="10"/>
    </row>
    <row collapsed="false" customFormat="false" customHeight="false" hidden="false" ht="13.3" outlineLevel="0" r="467">
      <c r="A467" s="16" t="n">
        <v>448</v>
      </c>
      <c r="B467" s="16" t="n">
        <f aca="false">ROUNDUP(A467/5,0)</f>
        <v>90</v>
      </c>
      <c r="C467" s="16" t="n">
        <f aca="false">ROUNDUP(A467/20.83333333,0)</f>
        <v>22</v>
      </c>
      <c r="D467" s="65" t="inlineStr">
        <f aca="false">IF(M467="",IF(C467=C466,D466,EDATE(D466,1)),M467)</f>
        <is>
          <t/>
        </is>
      </c>
      <c r="E467" s="16" t="n">
        <f aca="false">I466</f>
        <v>3797775.81</v>
      </c>
      <c r="F467" s="15" t="n">
        <f aca="false">ROUND(MIN($B$14,IF(SizeCalc="margin",E467*$E$13*$E$12/100000,E467*$I$13/$I$12/10)),2)</f>
        <v>100</v>
      </c>
      <c r="G467" s="15" t="n">
        <f aca="false">$B$12*$B$13</f>
        <v>10</v>
      </c>
      <c r="H467" s="15" t="n">
        <f aca="false">IF(Q467="",G467*F467*10,Q467)</f>
        <v>10000</v>
      </c>
      <c r="I467" s="18" t="n">
        <f aca="false">E467+H467</f>
        <v>3807775.81</v>
      </c>
      <c r="J467" s="18" t="n">
        <f aca="false">J466+(I467-I466)</f>
        <v>3757775.81</v>
      </c>
      <c r="K467" s="67" t="n">
        <f aca="false">H467/E467</f>
        <v>0.00263312014723692</v>
      </c>
      <c r="L467" s="67"/>
      <c r="M467" s="64"/>
      <c r="N467" s="16" t="str">
        <f aca="false">IF(M467="","",SUMIF('Daily Fills'!L446:L20432,'Growth Plan &amp; Statistics'!M467,'Daily Fills'!O446:O20432))</f>
        <v/>
      </c>
      <c r="O467" s="15" t="str">
        <f aca="false">IF(N467="","",SUMIF('Daily Fills'!L446:L20432,'Growth Plan &amp; Statistics'!M467,'Daily Fills'!P446:P20432))</f>
        <v/>
      </c>
      <c r="P467" s="15" t="str">
        <f aca="false">IF(O467="","",SUMIF('Daily Fills'!L446:L20444,'Growth Plan &amp; Statistics'!M467,'Daily Fills'!E446:E20444)/1000000)</f>
        <v/>
      </c>
      <c r="Q467" s="16"/>
      <c r="R467" s="16" t="str">
        <f aca="false">IF(N467="","",F467)</f>
        <v/>
      </c>
      <c r="S467" s="10"/>
    </row>
    <row collapsed="false" customFormat="false" customHeight="false" hidden="false" ht="13.3" outlineLevel="0" r="468">
      <c r="A468" s="16" t="n">
        <v>449</v>
      </c>
      <c r="B468" s="16" t="n">
        <f aca="false">ROUNDUP(A468/5,0)</f>
        <v>90</v>
      </c>
      <c r="C468" s="16" t="n">
        <f aca="false">ROUNDUP(A468/20.83333333,0)</f>
        <v>22</v>
      </c>
      <c r="D468" s="65" t="inlineStr">
        <f aca="false">IF(M468="",IF(C468=C467,D467,EDATE(D467,1)),M468)</f>
        <is>
          <t/>
        </is>
      </c>
      <c r="E468" s="16" t="n">
        <f aca="false">I467</f>
        <v>3807775.81</v>
      </c>
      <c r="F468" s="15" t="n">
        <f aca="false">ROUND(MIN($B$14,IF(SizeCalc="margin",E468*$E$13*$E$12/100000,E468*$I$13/$I$12/10)),2)</f>
        <v>100</v>
      </c>
      <c r="G468" s="15" t="n">
        <f aca="false">$B$12*$B$13</f>
        <v>10</v>
      </c>
      <c r="H468" s="15" t="n">
        <f aca="false">IF(Q468="",G468*F468*10,Q468)</f>
        <v>10000</v>
      </c>
      <c r="I468" s="18" t="n">
        <f aca="false">E468+H468</f>
        <v>3817775.81</v>
      </c>
      <c r="J468" s="18" t="n">
        <f aca="false">J467+(I468-I467)</f>
        <v>3767775.81</v>
      </c>
      <c r="K468" s="67" t="n">
        <f aca="false">H468/E468</f>
        <v>0.00262620503385151</v>
      </c>
      <c r="L468" s="67"/>
      <c r="M468" s="64"/>
      <c r="N468" s="16" t="str">
        <f aca="false">IF(M468="","",SUMIF('Daily Fills'!L447:L20433,'Growth Plan &amp; Statistics'!M468,'Daily Fills'!O447:O20433))</f>
        <v/>
      </c>
      <c r="O468" s="15" t="str">
        <f aca="false">IF(N468="","",SUMIF('Daily Fills'!L447:L20433,'Growth Plan &amp; Statistics'!M468,'Daily Fills'!P447:P20433))</f>
        <v/>
      </c>
      <c r="P468" s="15" t="str">
        <f aca="false">IF(O468="","",SUMIF('Daily Fills'!L447:L20445,'Growth Plan &amp; Statistics'!M468,'Daily Fills'!E447:E20445)/1000000)</f>
        <v/>
      </c>
      <c r="Q468" s="16"/>
      <c r="R468" s="16" t="str">
        <f aca="false">IF(N468="","",F468)</f>
        <v/>
      </c>
      <c r="S468" s="10"/>
    </row>
    <row collapsed="false" customFormat="false" customHeight="false" hidden="false" ht="13.3" outlineLevel="0" r="469">
      <c r="A469" s="16" t="n">
        <v>450</v>
      </c>
      <c r="B469" s="16" t="n">
        <f aca="false">ROUNDUP(A469/5,0)</f>
        <v>90</v>
      </c>
      <c r="C469" s="16" t="n">
        <f aca="false">ROUNDUP(A469/20.83333333,0)</f>
        <v>22</v>
      </c>
      <c r="D469" s="65" t="inlineStr">
        <f aca="false">IF(M469="",IF(C469=C468,D468,EDATE(D468,1)),M469)</f>
        <is>
          <t/>
        </is>
      </c>
      <c r="E469" s="16" t="n">
        <f aca="false">I468</f>
        <v>3817775.81</v>
      </c>
      <c r="F469" s="15" t="n">
        <f aca="false">ROUND(MIN($B$14,IF(SizeCalc="margin",E469*$E$13*$E$12/100000,E469*$I$13/$I$12/10)),2)</f>
        <v>100</v>
      </c>
      <c r="G469" s="15" t="n">
        <f aca="false">$B$12*$B$13</f>
        <v>10</v>
      </c>
      <c r="H469" s="15" t="n">
        <f aca="false">IF(Q469="",G469*F469*10,Q469)</f>
        <v>10000</v>
      </c>
      <c r="I469" s="18" t="n">
        <f aca="false">E469+H469</f>
        <v>3827775.81</v>
      </c>
      <c r="J469" s="18" t="n">
        <f aca="false">J468+(I469-I468)</f>
        <v>3777775.81</v>
      </c>
      <c r="K469" s="67" t="n">
        <f aca="false">H469/E469</f>
        <v>0.00261932614634069</v>
      </c>
      <c r="L469" s="67"/>
      <c r="M469" s="64"/>
      <c r="N469" s="16" t="str">
        <f aca="false">IF(M469="","",SUMIF('Daily Fills'!L448:L20434,'Growth Plan &amp; Statistics'!M469,'Daily Fills'!O448:O20434))</f>
        <v/>
      </c>
      <c r="O469" s="15" t="str">
        <f aca="false">IF(N469="","",SUMIF('Daily Fills'!L448:L20434,'Growth Plan &amp; Statistics'!M469,'Daily Fills'!P448:P20434))</f>
        <v/>
      </c>
      <c r="P469" s="15" t="str">
        <f aca="false">IF(O469="","",SUMIF('Daily Fills'!L448:L20446,'Growth Plan &amp; Statistics'!M469,'Daily Fills'!E448:E20446)/1000000)</f>
        <v/>
      </c>
      <c r="Q469" s="16"/>
      <c r="R469" s="16" t="str">
        <f aca="false">IF(N469="","",F469)</f>
        <v/>
      </c>
      <c r="S469" s="10"/>
    </row>
    <row collapsed="false" customFormat="false" customHeight="false" hidden="false" ht="13.3" outlineLevel="0" r="470">
      <c r="A470" s="16" t="n">
        <v>451</v>
      </c>
      <c r="B470" s="16" t="n">
        <f aca="false">ROUNDUP(A470/5,0)</f>
        <v>91</v>
      </c>
      <c r="C470" s="16" t="n">
        <f aca="false">ROUNDUP(A470/20.83333333,0)</f>
        <v>22</v>
      </c>
      <c r="D470" s="65" t="inlineStr">
        <f aca="false">IF(M470="",IF(C470=C469,D469,EDATE(D469,1)),M470)</f>
        <is>
          <t/>
        </is>
      </c>
      <c r="E470" s="16" t="n">
        <f aca="false">I469</f>
        <v>3827775.81</v>
      </c>
      <c r="F470" s="15" t="n">
        <f aca="false">ROUND(MIN($B$14,IF(SizeCalc="margin",E470*$E$13*$E$12/100000,E470*$I$13/$I$12/10)),2)</f>
        <v>100</v>
      </c>
      <c r="G470" s="15" t="n">
        <f aca="false">$B$12*$B$13</f>
        <v>10</v>
      </c>
      <c r="H470" s="15" t="n">
        <f aca="false">IF(Q470="",G470*F470*10,Q470)</f>
        <v>10000</v>
      </c>
      <c r="I470" s="18" t="n">
        <f aca="false">E470+H470</f>
        <v>3837775.81</v>
      </c>
      <c r="J470" s="18" t="n">
        <f aca="false">J469+(I470-I469)</f>
        <v>3787775.81</v>
      </c>
      <c r="K470" s="67" t="n">
        <f aca="false">H470/E470</f>
        <v>0.00261248320078599</v>
      </c>
      <c r="L470" s="67"/>
      <c r="M470" s="64"/>
      <c r="N470" s="16" t="str">
        <f aca="false">IF(M470="","",SUMIF('Daily Fills'!L449:L20435,'Growth Plan &amp; Statistics'!M470,'Daily Fills'!O449:O20435))</f>
        <v/>
      </c>
      <c r="O470" s="15" t="str">
        <f aca="false">IF(N470="","",SUMIF('Daily Fills'!L449:L20435,'Growth Plan &amp; Statistics'!M470,'Daily Fills'!P449:P20435))</f>
        <v/>
      </c>
      <c r="P470" s="15" t="str">
        <f aca="false">IF(O470="","",SUMIF('Daily Fills'!L449:L20447,'Growth Plan &amp; Statistics'!M470,'Daily Fills'!E449:E20447)/1000000)</f>
        <v/>
      </c>
      <c r="Q470" s="16"/>
      <c r="R470" s="16" t="str">
        <f aca="false">IF(N470="","",F470)</f>
        <v/>
      </c>
      <c r="S470" s="10"/>
    </row>
    <row collapsed="false" customFormat="false" customHeight="false" hidden="false" ht="13.3" outlineLevel="0" r="471">
      <c r="A471" s="16" t="n">
        <v>452</v>
      </c>
      <c r="B471" s="16" t="n">
        <f aca="false">ROUNDUP(A471/5,0)</f>
        <v>91</v>
      </c>
      <c r="C471" s="16" t="n">
        <f aca="false">ROUNDUP(A471/20.83333333,0)</f>
        <v>22</v>
      </c>
      <c r="D471" s="65" t="inlineStr">
        <f aca="false">IF(M471="",IF(C471=C470,D470,EDATE(D470,1)),M471)</f>
        <is>
          <t/>
        </is>
      </c>
      <c r="E471" s="16" t="n">
        <f aca="false">I470</f>
        <v>3837775.81</v>
      </c>
      <c r="F471" s="15" t="n">
        <f aca="false">ROUND(MIN($B$14,IF(SizeCalc="margin",E471*$E$13*$E$12/100000,E471*$I$13/$I$12/10)),2)</f>
        <v>100</v>
      </c>
      <c r="G471" s="15" t="n">
        <f aca="false">$B$12*$B$13</f>
        <v>10</v>
      </c>
      <c r="H471" s="15" t="n">
        <f aca="false">IF(Q471="",G471*F471*10,Q471)</f>
        <v>10000</v>
      </c>
      <c r="I471" s="18" t="n">
        <f aca="false">E471+H471</f>
        <v>3847775.81</v>
      </c>
      <c r="J471" s="18" t="n">
        <f aca="false">J470+(I471-I470)</f>
        <v>3797775.81</v>
      </c>
      <c r="K471" s="67" t="n">
        <f aca="false">H471/E471</f>
        <v>0.00260567591622815</v>
      </c>
      <c r="L471" s="67"/>
      <c r="M471" s="64"/>
      <c r="N471" s="16" t="str">
        <f aca="false">IF(M471="","",SUMIF('Daily Fills'!L450:L20436,'Growth Plan &amp; Statistics'!M471,'Daily Fills'!O450:O20436))</f>
        <v/>
      </c>
      <c r="O471" s="15" t="str">
        <f aca="false">IF(N471="","",SUMIF('Daily Fills'!L450:L20436,'Growth Plan &amp; Statistics'!M471,'Daily Fills'!P450:P20436))</f>
        <v/>
      </c>
      <c r="P471" s="15" t="str">
        <f aca="false">IF(O471="","",SUMIF('Daily Fills'!L450:L20448,'Growth Plan &amp; Statistics'!M471,'Daily Fills'!E450:E20448)/1000000)</f>
        <v/>
      </c>
      <c r="Q471" s="16"/>
      <c r="R471" s="16" t="str">
        <f aca="false">IF(N471="","",F471)</f>
        <v/>
      </c>
      <c r="S471" s="10"/>
    </row>
    <row collapsed="false" customFormat="false" customHeight="false" hidden="false" ht="13.3" outlineLevel="0" r="472">
      <c r="A472" s="16" t="n">
        <v>453</v>
      </c>
      <c r="B472" s="16" t="n">
        <f aca="false">ROUNDUP(A472/5,0)</f>
        <v>91</v>
      </c>
      <c r="C472" s="16" t="n">
        <f aca="false">ROUNDUP(A472/20.83333333,0)</f>
        <v>22</v>
      </c>
      <c r="D472" s="65" t="inlineStr">
        <f aca="false">IF(M472="",IF(C472=C471,D471,EDATE(D471,1)),M472)</f>
        <is>
          <t/>
        </is>
      </c>
      <c r="E472" s="16" t="n">
        <f aca="false">I471</f>
        <v>3847775.81</v>
      </c>
      <c r="F472" s="15" t="n">
        <f aca="false">ROUND(MIN($B$14,IF(SizeCalc="margin",E472*$E$13*$E$12/100000,E472*$I$13/$I$12/10)),2)</f>
        <v>100</v>
      </c>
      <c r="G472" s="15" t="n">
        <f aca="false">$B$12*$B$13</f>
        <v>10</v>
      </c>
      <c r="H472" s="15" t="n">
        <f aca="false">IF(Q472="",G472*F472*10,Q472)</f>
        <v>10000</v>
      </c>
      <c r="I472" s="18" t="n">
        <f aca="false">E472+H472</f>
        <v>3857775.81</v>
      </c>
      <c r="J472" s="18" t="n">
        <f aca="false">J471+(I472-I471)</f>
        <v>3807775.81</v>
      </c>
      <c r="K472" s="67" t="n">
        <f aca="false">H472/E472</f>
        <v>0.00259890401462865</v>
      </c>
      <c r="L472" s="67"/>
      <c r="M472" s="64"/>
      <c r="N472" s="16" t="str">
        <f aca="false">IF(M472="","",SUMIF('Daily Fills'!L451:L20437,'Growth Plan &amp; Statistics'!M472,'Daily Fills'!O451:O20437))</f>
        <v/>
      </c>
      <c r="O472" s="15" t="str">
        <f aca="false">IF(N472="","",SUMIF('Daily Fills'!L451:L20437,'Growth Plan &amp; Statistics'!M472,'Daily Fills'!P451:P20437))</f>
        <v/>
      </c>
      <c r="P472" s="15" t="str">
        <f aca="false">IF(O472="","",SUMIF('Daily Fills'!L451:L20449,'Growth Plan &amp; Statistics'!M472,'Daily Fills'!E451:E20449)/1000000)</f>
        <v/>
      </c>
      <c r="Q472" s="16"/>
      <c r="R472" s="16" t="str">
        <f aca="false">IF(N472="","",F472)</f>
        <v/>
      </c>
      <c r="S472" s="10"/>
    </row>
    <row collapsed="false" customFormat="false" customHeight="false" hidden="false" ht="13.3" outlineLevel="0" r="473">
      <c r="A473" s="16" t="n">
        <v>454</v>
      </c>
      <c r="B473" s="16" t="n">
        <f aca="false">ROUNDUP(A473/5,0)</f>
        <v>91</v>
      </c>
      <c r="C473" s="16" t="n">
        <f aca="false">ROUNDUP(A473/20.83333333,0)</f>
        <v>22</v>
      </c>
      <c r="D473" s="65" t="inlineStr">
        <f aca="false">IF(M473="",IF(C473=C472,D472,EDATE(D472,1)),M473)</f>
        <is>
          <t/>
        </is>
      </c>
      <c r="E473" s="16" t="n">
        <f aca="false">I472</f>
        <v>3857775.81</v>
      </c>
      <c r="F473" s="15" t="n">
        <f aca="false">ROUND(MIN($B$14,IF(SizeCalc="margin",E473*$E$13*$E$12/100000,E473*$I$13/$I$12/10)),2)</f>
        <v>100</v>
      </c>
      <c r="G473" s="15" t="n">
        <f aca="false">$B$12*$B$13</f>
        <v>10</v>
      </c>
      <c r="H473" s="15" t="n">
        <f aca="false">IF(Q473="",G473*F473*10,Q473)</f>
        <v>10000</v>
      </c>
      <c r="I473" s="18" t="n">
        <f aca="false">E473+H473</f>
        <v>3867775.81</v>
      </c>
      <c r="J473" s="18" t="n">
        <f aca="false">J472+(I473-I472)</f>
        <v>3817775.81</v>
      </c>
      <c r="K473" s="67" t="n">
        <f aca="false">H473/E473</f>
        <v>0.00259216722083184</v>
      </c>
      <c r="L473" s="67"/>
      <c r="M473" s="64"/>
      <c r="N473" s="16" t="str">
        <f aca="false">IF(M473="","",SUMIF('Daily Fills'!L452:L20438,'Growth Plan &amp; Statistics'!M473,'Daily Fills'!O452:O20438))</f>
        <v/>
      </c>
      <c r="O473" s="15" t="str">
        <f aca="false">IF(N473="","",SUMIF('Daily Fills'!L452:L20438,'Growth Plan &amp; Statistics'!M473,'Daily Fills'!P452:P20438))</f>
        <v/>
      </c>
      <c r="P473" s="15" t="str">
        <f aca="false">IF(O473="","",SUMIF('Daily Fills'!L452:L20450,'Growth Plan &amp; Statistics'!M473,'Daily Fills'!E452:E20450)/1000000)</f>
        <v/>
      </c>
      <c r="Q473" s="16"/>
      <c r="R473" s="16" t="str">
        <f aca="false">IF(N473="","",F473)</f>
        <v/>
      </c>
      <c r="S473" s="10"/>
    </row>
    <row collapsed="false" customFormat="false" customHeight="false" hidden="false" ht="13.3" outlineLevel="0" r="474">
      <c r="A474" s="16" t="n">
        <v>455</v>
      </c>
      <c r="B474" s="16" t="n">
        <f aca="false">ROUNDUP(A474/5,0)</f>
        <v>91</v>
      </c>
      <c r="C474" s="16" t="n">
        <f aca="false">ROUNDUP(A474/20.83333333,0)</f>
        <v>22</v>
      </c>
      <c r="D474" s="65" t="inlineStr">
        <f aca="false">IF(M474="",IF(C474=C473,D473,EDATE(D473,1)),M474)</f>
        <is>
          <t/>
        </is>
      </c>
      <c r="E474" s="16" t="n">
        <f aca="false">I473</f>
        <v>3867775.81</v>
      </c>
      <c r="F474" s="15" t="n">
        <f aca="false">ROUND(MIN($B$14,IF(SizeCalc="margin",E474*$E$13*$E$12/100000,E474*$I$13/$I$12/10)),2)</f>
        <v>100</v>
      </c>
      <c r="G474" s="15" t="n">
        <f aca="false">$B$12*$B$13</f>
        <v>10</v>
      </c>
      <c r="H474" s="15" t="n">
        <f aca="false">IF(Q474="",G474*F474*10,Q474)</f>
        <v>10000</v>
      </c>
      <c r="I474" s="18" t="n">
        <f aca="false">E474+H474</f>
        <v>3877775.81</v>
      </c>
      <c r="J474" s="18" t="n">
        <f aca="false">J473+(I474-I473)</f>
        <v>3827775.81</v>
      </c>
      <c r="K474" s="67" t="n">
        <f aca="false">H474/E474</f>
        <v>0.00258546526252772</v>
      </c>
      <c r="L474" s="67"/>
      <c r="M474" s="64"/>
      <c r="N474" s="16" t="str">
        <f aca="false">IF(M474="","",SUMIF('Daily Fills'!L453:L20439,'Growth Plan &amp; Statistics'!M474,'Daily Fills'!O453:O20439))</f>
        <v/>
      </c>
      <c r="O474" s="15" t="str">
        <f aca="false">IF(N474="","",SUMIF('Daily Fills'!L453:L20439,'Growth Plan &amp; Statistics'!M474,'Daily Fills'!P453:P20439))</f>
        <v/>
      </c>
      <c r="P474" s="15" t="str">
        <f aca="false">IF(O474="","",SUMIF('Daily Fills'!L453:L20451,'Growth Plan &amp; Statistics'!M474,'Daily Fills'!E453:E20451)/1000000)</f>
        <v/>
      </c>
      <c r="Q474" s="16"/>
      <c r="R474" s="16" t="str">
        <f aca="false">IF(N474="","",F474)</f>
        <v/>
      </c>
      <c r="S474" s="10"/>
    </row>
    <row collapsed="false" customFormat="false" customHeight="false" hidden="false" ht="13.3" outlineLevel="0" r="475">
      <c r="A475" s="16" t="n">
        <v>456</v>
      </c>
      <c r="B475" s="16" t="n">
        <f aca="false">ROUNDUP(A475/5,0)</f>
        <v>92</v>
      </c>
      <c r="C475" s="16" t="n">
        <f aca="false">ROUNDUP(A475/20.83333333,0)</f>
        <v>22</v>
      </c>
      <c r="D475" s="65" t="inlineStr">
        <f aca="false">IF(M475="",IF(C475=C474,D474,EDATE(D474,1)),M475)</f>
        <is>
          <t/>
        </is>
      </c>
      <c r="E475" s="16" t="n">
        <f aca="false">I474</f>
        <v>3877775.81</v>
      </c>
      <c r="F475" s="15" t="n">
        <f aca="false">ROUND(MIN($B$14,IF(SizeCalc="margin",E475*$E$13*$E$12/100000,E475*$I$13/$I$12/10)),2)</f>
        <v>100</v>
      </c>
      <c r="G475" s="15" t="n">
        <f aca="false">$B$12*$B$13</f>
        <v>10</v>
      </c>
      <c r="H475" s="15" t="n">
        <f aca="false">IF(Q475="",G475*F475*10,Q475)</f>
        <v>10000</v>
      </c>
      <c r="I475" s="18" t="n">
        <f aca="false">E475+H475</f>
        <v>3887775.81</v>
      </c>
      <c r="J475" s="18" t="n">
        <f aca="false">J474+(I475-I474)</f>
        <v>3837775.81</v>
      </c>
      <c r="K475" s="67" t="n">
        <f aca="false">H475/E475</f>
        <v>0.00257879787021519</v>
      </c>
      <c r="L475" s="67"/>
      <c r="M475" s="64"/>
      <c r="N475" s="16" t="str">
        <f aca="false">IF(M475="","",SUMIF('Daily Fills'!L454:L20440,'Growth Plan &amp; Statistics'!M475,'Daily Fills'!O454:O20440))</f>
        <v/>
      </c>
      <c r="O475" s="15" t="str">
        <f aca="false">IF(N475="","",SUMIF('Daily Fills'!L454:L20440,'Growth Plan &amp; Statistics'!M475,'Daily Fills'!P454:P20440))</f>
        <v/>
      </c>
      <c r="P475" s="15" t="str">
        <f aca="false">IF(O475="","",SUMIF('Daily Fills'!L454:L20452,'Growth Plan &amp; Statistics'!M475,'Daily Fills'!E454:E20452)/1000000)</f>
        <v/>
      </c>
      <c r="Q475" s="16"/>
      <c r="R475" s="16" t="str">
        <f aca="false">IF(N475="","",F475)</f>
        <v/>
      </c>
      <c r="S475" s="10"/>
    </row>
    <row collapsed="false" customFormat="false" customHeight="false" hidden="false" ht="13.3" outlineLevel="0" r="476">
      <c r="A476" s="16" t="n">
        <v>457</v>
      </c>
      <c r="B476" s="16" t="n">
        <f aca="false">ROUNDUP(A476/5,0)</f>
        <v>92</v>
      </c>
      <c r="C476" s="16" t="n">
        <f aca="false">ROUNDUP(A476/20.83333333,0)</f>
        <v>22</v>
      </c>
      <c r="D476" s="65" t="inlineStr">
        <f aca="false">IF(M476="",IF(C476=C475,D475,EDATE(D475,1)),M476)</f>
        <is>
          <t/>
        </is>
      </c>
      <c r="E476" s="16" t="n">
        <f aca="false">I475</f>
        <v>3887775.81</v>
      </c>
      <c r="F476" s="15" t="n">
        <f aca="false">ROUND(MIN($B$14,IF(SizeCalc="margin",E476*$E$13*$E$12/100000,E476*$I$13/$I$12/10)),2)</f>
        <v>100</v>
      </c>
      <c r="G476" s="15" t="n">
        <f aca="false">$B$12*$B$13</f>
        <v>10</v>
      </c>
      <c r="H476" s="15" t="n">
        <f aca="false">IF(Q476="",G476*F476*10,Q476)</f>
        <v>10000</v>
      </c>
      <c r="I476" s="18" t="n">
        <f aca="false">E476+H476</f>
        <v>3897775.81</v>
      </c>
      <c r="J476" s="18" t="n">
        <f aca="false">J475+(I476-I475)</f>
        <v>3847775.81</v>
      </c>
      <c r="K476" s="67" t="n">
        <f aca="false">H476/E476</f>
        <v>0.002572164777166</v>
      </c>
      <c r="L476" s="67"/>
      <c r="M476" s="64"/>
      <c r="N476" s="16" t="str">
        <f aca="false">IF(M476="","",SUMIF('Daily Fills'!L455:L20441,'Growth Plan &amp; Statistics'!M476,'Daily Fills'!O455:O20441))</f>
        <v/>
      </c>
      <c r="O476" s="15" t="str">
        <f aca="false">IF(N476="","",SUMIF('Daily Fills'!L455:L20441,'Growth Plan &amp; Statistics'!M476,'Daily Fills'!P455:P20441))</f>
        <v/>
      </c>
      <c r="P476" s="15" t="str">
        <f aca="false">IF(O476="","",SUMIF('Daily Fills'!L455:L20453,'Growth Plan &amp; Statistics'!M476,'Daily Fills'!E455:E20453)/1000000)</f>
        <v/>
      </c>
      <c r="Q476" s="16"/>
      <c r="R476" s="16" t="str">
        <f aca="false">IF(N476="","",F476)</f>
        <v/>
      </c>
      <c r="S476" s="10"/>
    </row>
    <row collapsed="false" customFormat="false" customHeight="false" hidden="false" ht="13.3" outlineLevel="0" r="477">
      <c r="A477" s="16" t="n">
        <v>458</v>
      </c>
      <c r="B477" s="16" t="n">
        <f aca="false">ROUNDUP(A477/5,0)</f>
        <v>92</v>
      </c>
      <c r="C477" s="16" t="n">
        <f aca="false">ROUNDUP(A477/20.83333333,0)</f>
        <v>22</v>
      </c>
      <c r="D477" s="65" t="inlineStr">
        <f aca="false">IF(M477="",IF(C477=C476,D476,EDATE(D476,1)),M477)</f>
        <is>
          <t/>
        </is>
      </c>
      <c r="E477" s="16" t="n">
        <f aca="false">I476</f>
        <v>3897775.81</v>
      </c>
      <c r="F477" s="15" t="n">
        <f aca="false">ROUND(MIN($B$14,IF(SizeCalc="margin",E477*$E$13*$E$12/100000,E477*$I$13/$I$12/10)),2)</f>
        <v>100</v>
      </c>
      <c r="G477" s="15" t="n">
        <f aca="false">$B$12*$B$13</f>
        <v>10</v>
      </c>
      <c r="H477" s="15" t="n">
        <f aca="false">IF(Q477="",G477*F477*10,Q477)</f>
        <v>10000</v>
      </c>
      <c r="I477" s="18" t="n">
        <f aca="false">E477+H477</f>
        <v>3907775.81</v>
      </c>
      <c r="J477" s="18" t="n">
        <f aca="false">J476+(I477-I476)</f>
        <v>3857775.81</v>
      </c>
      <c r="K477" s="67" t="n">
        <f aca="false">H477/E477</f>
        <v>0.00256556571938908</v>
      </c>
      <c r="L477" s="67"/>
      <c r="M477" s="64"/>
      <c r="N477" s="16" t="str">
        <f aca="false">IF(M477="","",SUMIF('Daily Fills'!L456:L20442,'Growth Plan &amp; Statistics'!M477,'Daily Fills'!O456:O20442))</f>
        <v/>
      </c>
      <c r="O477" s="15" t="str">
        <f aca="false">IF(N477="","",SUMIF('Daily Fills'!L456:L20442,'Growth Plan &amp; Statistics'!M477,'Daily Fills'!P456:P20442))</f>
        <v/>
      </c>
      <c r="P477" s="15" t="str">
        <f aca="false">IF(O477="","",SUMIF('Daily Fills'!L456:L20454,'Growth Plan &amp; Statistics'!M477,'Daily Fills'!E456:E20454)/1000000)</f>
        <v/>
      </c>
      <c r="Q477" s="16"/>
      <c r="R477" s="16" t="str">
        <f aca="false">IF(N477="","",F477)</f>
        <v/>
      </c>
      <c r="S477" s="10"/>
    </row>
    <row collapsed="false" customFormat="false" customHeight="false" hidden="false" ht="13.3" outlineLevel="0" r="478">
      <c r="A478" s="16" t="n">
        <v>459</v>
      </c>
      <c r="B478" s="16" t="n">
        <f aca="false">ROUNDUP(A478/5,0)</f>
        <v>92</v>
      </c>
      <c r="C478" s="16" t="n">
        <f aca="false">ROUNDUP(A478/20.83333333,0)</f>
        <v>23</v>
      </c>
      <c r="D478" s="65" t="n">
        <f aca="false">IF(M478="",IF(C478=C477,D477,EDATE(D477,1)),M478)</f>
        <v>42480</v>
      </c>
      <c r="E478" s="16" t="n">
        <f aca="false">I477</f>
        <v>3907775.81</v>
      </c>
      <c r="F478" s="15" t="n">
        <f aca="false">ROUND(MIN($B$14,IF(SizeCalc="margin",E478*$E$13*$E$12/100000,E478*$I$13/$I$12/10)),2)</f>
        <v>100</v>
      </c>
      <c r="G478" s="15" t="n">
        <f aca="false">$B$12*$B$13</f>
        <v>10</v>
      </c>
      <c r="H478" s="15" t="n">
        <f aca="false">IF(Q478="",G478*F478*10,Q478)</f>
        <v>10000</v>
      </c>
      <c r="I478" s="18" t="n">
        <f aca="false">E478+H478</f>
        <v>3917775.81</v>
      </c>
      <c r="J478" s="18" t="n">
        <f aca="false">J477+(I478-I477)</f>
        <v>3867775.81</v>
      </c>
      <c r="K478" s="67" t="n">
        <f aca="false">H478/E478</f>
        <v>0.00255900043559561</v>
      </c>
      <c r="L478" s="67"/>
      <c r="M478" s="64"/>
      <c r="N478" s="16" t="str">
        <f aca="false">IF(M478="","",SUMIF('Daily Fills'!L457:L20443,'Growth Plan &amp; Statistics'!M478,'Daily Fills'!O457:O20443))</f>
        <v/>
      </c>
      <c r="O478" s="15" t="str">
        <f aca="false">IF(N478="","",SUMIF('Daily Fills'!L457:L20443,'Growth Plan &amp; Statistics'!M478,'Daily Fills'!P457:P20443))</f>
        <v/>
      </c>
      <c r="P478" s="15" t="str">
        <f aca="false">IF(O478="","",SUMIF('Daily Fills'!L457:L20455,'Growth Plan &amp; Statistics'!M478,'Daily Fills'!E457:E20455)/1000000)</f>
        <v/>
      </c>
      <c r="Q478" s="16"/>
      <c r="R478" s="16" t="str">
        <f aca="false">IF(N478="","",F478)</f>
        <v/>
      </c>
      <c r="S478" s="10"/>
    </row>
    <row collapsed="false" customFormat="false" customHeight="false" hidden="false" ht="13.3" outlineLevel="0" r="479">
      <c r="A479" s="16" t="n">
        <v>460</v>
      </c>
      <c r="B479" s="16" t="n">
        <f aca="false">ROUNDUP(A479/5,0)</f>
        <v>92</v>
      </c>
      <c r="C479" s="16" t="n">
        <f aca="false">ROUNDUP(A479/20.83333333,0)</f>
        <v>23</v>
      </c>
      <c r="D479" s="65" t="inlineStr">
        <f aca="false">IF(M479="",IF(C479=C478,D478,EDATE(D478,1)),M479)</f>
        <is>
          <t/>
        </is>
      </c>
      <c r="E479" s="16" t="n">
        <f aca="false">I478</f>
        <v>3917775.81</v>
      </c>
      <c r="F479" s="15" t="n">
        <f aca="false">ROUND(MIN($B$14,IF(SizeCalc="margin",E479*$E$13*$E$12/100000,E479*$I$13/$I$12/10)),2)</f>
        <v>100</v>
      </c>
      <c r="G479" s="15" t="n">
        <f aca="false">$B$12*$B$13</f>
        <v>10</v>
      </c>
      <c r="H479" s="15" t="n">
        <f aca="false">IF(Q479="",G479*F479*10,Q479)</f>
        <v>10000</v>
      </c>
      <c r="I479" s="18" t="n">
        <f aca="false">E479+H479</f>
        <v>3927775.81</v>
      </c>
      <c r="J479" s="18" t="n">
        <f aca="false">J478+(I479-I478)</f>
        <v>3877775.81</v>
      </c>
      <c r="K479" s="67" t="n">
        <f aca="false">H479/E479</f>
        <v>0.00255246866716449</v>
      </c>
      <c r="L479" s="67"/>
      <c r="M479" s="64"/>
      <c r="N479" s="16" t="str">
        <f aca="false">IF(M479="","",SUMIF('Daily Fills'!L458:L20444,'Growth Plan &amp; Statistics'!M479,'Daily Fills'!O458:O20444))</f>
        <v/>
      </c>
      <c r="O479" s="15" t="str">
        <f aca="false">IF(N479="","",SUMIF('Daily Fills'!L458:L20444,'Growth Plan &amp; Statistics'!M479,'Daily Fills'!P458:P20444))</f>
        <v/>
      </c>
      <c r="P479" s="15" t="str">
        <f aca="false">IF(O479="","",SUMIF('Daily Fills'!L458:L20456,'Growth Plan &amp; Statistics'!M479,'Daily Fills'!E458:E20456)/1000000)</f>
        <v/>
      </c>
      <c r="Q479" s="16"/>
      <c r="R479" s="16" t="str">
        <f aca="false">IF(N479="","",F479)</f>
        <v/>
      </c>
      <c r="S479" s="10"/>
    </row>
    <row collapsed="false" customFormat="false" customHeight="false" hidden="false" ht="13.3" outlineLevel="0" r="480">
      <c r="A480" s="16" t="n">
        <v>461</v>
      </c>
      <c r="B480" s="16" t="n">
        <f aca="false">ROUNDUP(A480/5,0)</f>
        <v>93</v>
      </c>
      <c r="C480" s="16" t="n">
        <f aca="false">ROUNDUP(A480/20.83333333,0)</f>
        <v>23</v>
      </c>
      <c r="D480" s="65" t="inlineStr">
        <f aca="false">IF(M480="",IF(C480=C479,D479,EDATE(D479,1)),M480)</f>
        <is>
          <t/>
        </is>
      </c>
      <c r="E480" s="16" t="n">
        <f aca="false">I479</f>
        <v>3927775.81</v>
      </c>
      <c r="F480" s="15" t="n">
        <f aca="false">ROUND(MIN($B$14,IF(SizeCalc="margin",E480*$E$13*$E$12/100000,E480*$I$13/$I$12/10)),2)</f>
        <v>100</v>
      </c>
      <c r="G480" s="15" t="n">
        <f aca="false">$B$12*$B$13</f>
        <v>10</v>
      </c>
      <c r="H480" s="15" t="n">
        <f aca="false">IF(Q480="",G480*F480*10,Q480)</f>
        <v>10000</v>
      </c>
      <c r="I480" s="18" t="n">
        <f aca="false">E480+H480</f>
        <v>3937775.81</v>
      </c>
      <c r="J480" s="18" t="n">
        <f aca="false">J479+(I480-I479)</f>
        <v>3887775.81</v>
      </c>
      <c r="K480" s="67" t="n">
        <f aca="false">H480/E480</f>
        <v>0.00254597015810839</v>
      </c>
      <c r="L480" s="67"/>
      <c r="M480" s="64"/>
      <c r="N480" s="16" t="str">
        <f aca="false">IF(M480="","",SUMIF('Daily Fills'!L459:L20445,'Growth Plan &amp; Statistics'!M480,'Daily Fills'!O459:O20445))</f>
        <v/>
      </c>
      <c r="O480" s="15" t="str">
        <f aca="false">IF(N480="","",SUMIF('Daily Fills'!L459:L20445,'Growth Plan &amp; Statistics'!M480,'Daily Fills'!P459:P20445))</f>
        <v/>
      </c>
      <c r="P480" s="15" t="str">
        <f aca="false">IF(O480="","",SUMIF('Daily Fills'!L459:L20457,'Growth Plan &amp; Statistics'!M480,'Daily Fills'!E459:E20457)/1000000)</f>
        <v/>
      </c>
      <c r="Q480" s="16"/>
      <c r="R480" s="16" t="str">
        <f aca="false">IF(N480="","",F480)</f>
        <v/>
      </c>
      <c r="S480" s="10"/>
    </row>
    <row collapsed="false" customFormat="false" customHeight="false" hidden="false" ht="13.3" outlineLevel="0" r="481">
      <c r="A481" s="16" t="n">
        <v>462</v>
      </c>
      <c r="B481" s="16" t="n">
        <f aca="false">ROUNDUP(A481/5,0)</f>
        <v>93</v>
      </c>
      <c r="C481" s="16" t="n">
        <f aca="false">ROUNDUP(A481/20.83333333,0)</f>
        <v>23</v>
      </c>
      <c r="D481" s="65" t="inlineStr">
        <f aca="false">IF(M481="",IF(C481=C480,D480,EDATE(D480,1)),M481)</f>
        <is>
          <t/>
        </is>
      </c>
      <c r="E481" s="16" t="n">
        <f aca="false">I480</f>
        <v>3937775.81</v>
      </c>
      <c r="F481" s="15" t="n">
        <f aca="false">ROUND(MIN($B$14,IF(SizeCalc="margin",E481*$E$13*$E$12/100000,E481*$I$13/$I$12/10)),2)</f>
        <v>100</v>
      </c>
      <c r="G481" s="15" t="n">
        <f aca="false">$B$12*$B$13</f>
        <v>10</v>
      </c>
      <c r="H481" s="15" t="n">
        <f aca="false">IF(Q481="",G481*F481*10,Q481)</f>
        <v>10000</v>
      </c>
      <c r="I481" s="18" t="n">
        <f aca="false">E481+H481</f>
        <v>3947775.81</v>
      </c>
      <c r="J481" s="18" t="n">
        <f aca="false">J480+(I481-I480)</f>
        <v>3897775.81</v>
      </c>
      <c r="K481" s="67" t="n">
        <f aca="false">H481/E481</f>
        <v>0.00253950465504028</v>
      </c>
      <c r="L481" s="67"/>
      <c r="M481" s="64"/>
      <c r="N481" s="16" t="str">
        <f aca="false">IF(M481="","",SUMIF('Daily Fills'!L460:L20446,'Growth Plan &amp; Statistics'!M481,'Daily Fills'!O460:O20446))</f>
        <v/>
      </c>
      <c r="O481" s="15" t="str">
        <f aca="false">IF(N481="","",SUMIF('Daily Fills'!L460:L20446,'Growth Plan &amp; Statistics'!M481,'Daily Fills'!P460:P20446))</f>
        <v/>
      </c>
      <c r="P481" s="15" t="str">
        <f aca="false">IF(O481="","",SUMIF('Daily Fills'!L460:L20458,'Growth Plan &amp; Statistics'!M481,'Daily Fills'!E460:E20458)/1000000)</f>
        <v/>
      </c>
      <c r="Q481" s="16"/>
      <c r="R481" s="16" t="str">
        <f aca="false">IF(N481="","",F481)</f>
        <v/>
      </c>
      <c r="S481" s="10"/>
    </row>
    <row collapsed="false" customFormat="false" customHeight="false" hidden="false" ht="13.3" outlineLevel="0" r="482">
      <c r="A482" s="16" t="n">
        <v>463</v>
      </c>
      <c r="B482" s="16" t="n">
        <f aca="false">ROUNDUP(A482/5,0)</f>
        <v>93</v>
      </c>
      <c r="C482" s="16" t="n">
        <f aca="false">ROUNDUP(A482/20.83333333,0)</f>
        <v>23</v>
      </c>
      <c r="D482" s="65" t="inlineStr">
        <f aca="false">IF(M482="",IF(C482=C481,D481,EDATE(D481,1)),M482)</f>
        <is>
          <t/>
        </is>
      </c>
      <c r="E482" s="16" t="n">
        <f aca="false">I481</f>
        <v>3947775.81</v>
      </c>
      <c r="F482" s="15" t="n">
        <f aca="false">ROUND(MIN($B$14,IF(SizeCalc="margin",E482*$E$13*$E$12/100000,E482*$I$13/$I$12/10)),2)</f>
        <v>100</v>
      </c>
      <c r="G482" s="15" t="n">
        <f aca="false">$B$12*$B$13</f>
        <v>10</v>
      </c>
      <c r="H482" s="15" t="n">
        <f aca="false">IF(Q482="",G482*F482*10,Q482)</f>
        <v>10000</v>
      </c>
      <c r="I482" s="18" t="n">
        <f aca="false">E482+H482</f>
        <v>3957775.81</v>
      </c>
      <c r="J482" s="18" t="n">
        <f aca="false">J481+(I482-I481)</f>
        <v>3907775.81</v>
      </c>
      <c r="K482" s="67" t="n">
        <f aca="false">H482/E482</f>
        <v>0.00253307190714054</v>
      </c>
      <c r="L482" s="67"/>
      <c r="M482" s="64"/>
      <c r="N482" s="16" t="str">
        <f aca="false">IF(M482="","",SUMIF('Daily Fills'!L461:L20447,'Growth Plan &amp; Statistics'!M482,'Daily Fills'!O461:O20447))</f>
        <v/>
      </c>
      <c r="O482" s="15" t="str">
        <f aca="false">IF(N482="","",SUMIF('Daily Fills'!L461:L20447,'Growth Plan &amp; Statistics'!M482,'Daily Fills'!P461:P20447))</f>
        <v/>
      </c>
      <c r="P482" s="15" t="str">
        <f aca="false">IF(O482="","",SUMIF('Daily Fills'!L461:L20459,'Growth Plan &amp; Statistics'!M482,'Daily Fills'!E461:E20459)/1000000)</f>
        <v/>
      </c>
      <c r="Q482" s="16"/>
      <c r="R482" s="16" t="str">
        <f aca="false">IF(N482="","",F482)</f>
        <v/>
      </c>
      <c r="S482" s="10"/>
    </row>
    <row collapsed="false" customFormat="false" customHeight="false" hidden="false" ht="13.3" outlineLevel="0" r="483">
      <c r="A483" s="16" t="n">
        <v>464</v>
      </c>
      <c r="B483" s="16" t="n">
        <f aca="false">ROUNDUP(A483/5,0)</f>
        <v>93</v>
      </c>
      <c r="C483" s="16" t="n">
        <f aca="false">ROUNDUP(A483/20.83333333,0)</f>
        <v>23</v>
      </c>
      <c r="D483" s="65" t="inlineStr">
        <f aca="false">IF(M483="",IF(C483=C482,D482,EDATE(D482,1)),M483)</f>
        <is>
          <t/>
        </is>
      </c>
      <c r="E483" s="16" t="n">
        <f aca="false">I482</f>
        <v>3957775.81</v>
      </c>
      <c r="F483" s="15" t="n">
        <f aca="false">ROUND(MIN($B$14,IF(SizeCalc="margin",E483*$E$13*$E$12/100000,E483*$I$13/$I$12/10)),2)</f>
        <v>100</v>
      </c>
      <c r="G483" s="15" t="n">
        <f aca="false">$B$12*$B$13</f>
        <v>10</v>
      </c>
      <c r="H483" s="15" t="n">
        <f aca="false">IF(Q483="",G483*F483*10,Q483)</f>
        <v>10000</v>
      </c>
      <c r="I483" s="18" t="n">
        <f aca="false">E483+H483</f>
        <v>3967775.81</v>
      </c>
      <c r="J483" s="18" t="n">
        <f aca="false">J482+(I483-I482)</f>
        <v>3917775.81</v>
      </c>
      <c r="K483" s="67" t="n">
        <f aca="false">H483/E483</f>
        <v>0.00252667166612451</v>
      </c>
      <c r="L483" s="67"/>
      <c r="M483" s="64"/>
      <c r="N483" s="16" t="str">
        <f aca="false">IF(M483="","",SUMIF('Daily Fills'!L462:L20448,'Growth Plan &amp; Statistics'!M483,'Daily Fills'!O462:O20448))</f>
        <v/>
      </c>
      <c r="O483" s="15" t="str">
        <f aca="false">IF(N483="","",SUMIF('Daily Fills'!L462:L20448,'Growth Plan &amp; Statistics'!M483,'Daily Fills'!P462:P20448))</f>
        <v/>
      </c>
      <c r="P483" s="15" t="str">
        <f aca="false">IF(O483="","",SUMIF('Daily Fills'!L462:L20460,'Growth Plan &amp; Statistics'!M483,'Daily Fills'!E462:E20460)/1000000)</f>
        <v/>
      </c>
      <c r="Q483" s="16"/>
      <c r="R483" s="16" t="str">
        <f aca="false">IF(N483="","",F483)</f>
        <v/>
      </c>
      <c r="S483" s="10"/>
    </row>
    <row collapsed="false" customFormat="false" customHeight="false" hidden="false" ht="13.3" outlineLevel="0" r="484">
      <c r="A484" s="16" t="n">
        <v>465</v>
      </c>
      <c r="B484" s="16" t="n">
        <f aca="false">ROUNDUP(A484/5,0)</f>
        <v>93</v>
      </c>
      <c r="C484" s="16" t="n">
        <f aca="false">ROUNDUP(A484/20.83333333,0)</f>
        <v>23</v>
      </c>
      <c r="D484" s="65" t="inlineStr">
        <f aca="false">IF(M484="",IF(C484=C483,D483,EDATE(D483,1)),M484)</f>
        <is>
          <t/>
        </is>
      </c>
      <c r="E484" s="16" t="n">
        <f aca="false">I483</f>
        <v>3967775.81</v>
      </c>
      <c r="F484" s="15" t="n">
        <f aca="false">ROUND(MIN($B$14,IF(SizeCalc="margin",E484*$E$13*$E$12/100000,E484*$I$13/$I$12/10)),2)</f>
        <v>100</v>
      </c>
      <c r="G484" s="15" t="n">
        <f aca="false">$B$12*$B$13</f>
        <v>10</v>
      </c>
      <c r="H484" s="15" t="n">
        <f aca="false">IF(Q484="",G484*F484*10,Q484)</f>
        <v>10000</v>
      </c>
      <c r="I484" s="18" t="n">
        <f aca="false">E484+H484</f>
        <v>3977775.81</v>
      </c>
      <c r="J484" s="18" t="n">
        <f aca="false">J483+(I484-I483)</f>
        <v>3927775.81</v>
      </c>
      <c r="K484" s="67" t="n">
        <f aca="false">H484/E484</f>
        <v>0.00252030368621054</v>
      </c>
      <c r="L484" s="67"/>
      <c r="M484" s="64"/>
      <c r="N484" s="16" t="str">
        <f aca="false">IF(M484="","",SUMIF('Daily Fills'!L463:L20449,'Growth Plan &amp; Statistics'!M484,'Daily Fills'!O463:O20449))</f>
        <v/>
      </c>
      <c r="O484" s="15" t="str">
        <f aca="false">IF(N484="","",SUMIF('Daily Fills'!L463:L20449,'Growth Plan &amp; Statistics'!M484,'Daily Fills'!P463:P20449))</f>
        <v/>
      </c>
      <c r="P484" s="15" t="str">
        <f aca="false">IF(O484="","",SUMIF('Daily Fills'!L463:L20461,'Growth Plan &amp; Statistics'!M484,'Daily Fills'!E463:E20461)/1000000)</f>
        <v/>
      </c>
      <c r="Q484" s="16"/>
      <c r="R484" s="16" t="str">
        <f aca="false">IF(N484="","",F484)</f>
        <v/>
      </c>
      <c r="S484" s="10"/>
    </row>
    <row collapsed="false" customFormat="false" customHeight="false" hidden="false" ht="13.3" outlineLevel="0" r="485">
      <c r="A485" s="16" t="n">
        <v>466</v>
      </c>
      <c r="B485" s="16" t="n">
        <f aca="false">ROUNDUP(A485/5,0)</f>
        <v>94</v>
      </c>
      <c r="C485" s="16" t="n">
        <f aca="false">ROUNDUP(A485/20.83333333,0)</f>
        <v>23</v>
      </c>
      <c r="D485" s="65" t="inlineStr">
        <f aca="false">IF(M485="",IF(C485=C484,D484,EDATE(D484,1)),M485)</f>
        <is>
          <t/>
        </is>
      </c>
      <c r="E485" s="16" t="n">
        <f aca="false">I484</f>
        <v>3977775.81</v>
      </c>
      <c r="F485" s="15" t="n">
        <f aca="false">ROUND(MIN($B$14,IF(SizeCalc="margin",E485*$E$13*$E$12/100000,E485*$I$13/$I$12/10)),2)</f>
        <v>100</v>
      </c>
      <c r="G485" s="15" t="n">
        <f aca="false">$B$12*$B$13</f>
        <v>10</v>
      </c>
      <c r="H485" s="15" t="n">
        <f aca="false">IF(Q485="",G485*F485*10,Q485)</f>
        <v>10000</v>
      </c>
      <c r="I485" s="18" t="n">
        <f aca="false">E485+H485</f>
        <v>3987775.81</v>
      </c>
      <c r="J485" s="18" t="n">
        <f aca="false">J484+(I485-I484)</f>
        <v>3937775.81</v>
      </c>
      <c r="K485" s="67" t="n">
        <f aca="false">H485/E485</f>
        <v>0.0025139677240885</v>
      </c>
      <c r="L485" s="67"/>
      <c r="M485" s="64"/>
      <c r="N485" s="16" t="str">
        <f aca="false">IF(M485="","",SUMIF('Daily Fills'!L464:L20450,'Growth Plan &amp; Statistics'!M485,'Daily Fills'!O464:O20450))</f>
        <v/>
      </c>
      <c r="O485" s="15" t="str">
        <f aca="false">IF(N485="","",SUMIF('Daily Fills'!L464:L20450,'Growth Plan &amp; Statistics'!M485,'Daily Fills'!P464:P20450))</f>
        <v/>
      </c>
      <c r="P485" s="15" t="str">
        <f aca="false">IF(O485="","",SUMIF('Daily Fills'!L464:L20462,'Growth Plan &amp; Statistics'!M485,'Daily Fills'!E464:E20462)/1000000)</f>
        <v/>
      </c>
      <c r="Q485" s="16"/>
      <c r="R485" s="16" t="str">
        <f aca="false">IF(N485="","",F485)</f>
        <v/>
      </c>
      <c r="S485" s="10"/>
    </row>
    <row collapsed="false" customFormat="false" customHeight="false" hidden="false" ht="13.3" outlineLevel="0" r="486">
      <c r="A486" s="16" t="n">
        <v>467</v>
      </c>
      <c r="B486" s="16" t="n">
        <f aca="false">ROUNDUP(A486/5,0)</f>
        <v>94</v>
      </c>
      <c r="C486" s="16" t="n">
        <f aca="false">ROUNDUP(A486/20.83333333,0)</f>
        <v>23</v>
      </c>
      <c r="D486" s="65" t="inlineStr">
        <f aca="false">IF(M486="",IF(C486=C485,D485,EDATE(D485,1)),M486)</f>
        <is>
          <t/>
        </is>
      </c>
      <c r="E486" s="16" t="n">
        <f aca="false">I485</f>
        <v>3987775.81</v>
      </c>
      <c r="F486" s="15" t="n">
        <f aca="false">ROUND(MIN($B$14,IF(SizeCalc="margin",E486*$E$13*$E$12/100000,E486*$I$13/$I$12/10)),2)</f>
        <v>100</v>
      </c>
      <c r="G486" s="15" t="n">
        <f aca="false">$B$12*$B$13</f>
        <v>10</v>
      </c>
      <c r="H486" s="15" t="n">
        <f aca="false">IF(Q486="",G486*F486*10,Q486)</f>
        <v>10000</v>
      </c>
      <c r="I486" s="18" t="n">
        <f aca="false">E486+H486</f>
        <v>3997775.81</v>
      </c>
      <c r="J486" s="18" t="n">
        <f aca="false">J485+(I486-I485)</f>
        <v>3947775.81</v>
      </c>
      <c r="K486" s="67" t="n">
        <f aca="false">H486/E486</f>
        <v>0.00250766353888886</v>
      </c>
      <c r="L486" s="67"/>
      <c r="M486" s="64"/>
      <c r="N486" s="16" t="str">
        <f aca="false">IF(M486="","",SUMIF('Daily Fills'!L465:L20451,'Growth Plan &amp; Statistics'!M486,'Daily Fills'!O465:O20451))</f>
        <v/>
      </c>
      <c r="O486" s="15" t="str">
        <f aca="false">IF(N486="","",SUMIF('Daily Fills'!L465:L20451,'Growth Plan &amp; Statistics'!M486,'Daily Fills'!P465:P20451))</f>
        <v/>
      </c>
      <c r="P486" s="15" t="str">
        <f aca="false">IF(O486="","",SUMIF('Daily Fills'!L465:L20463,'Growth Plan &amp; Statistics'!M486,'Daily Fills'!E465:E20463)/1000000)</f>
        <v/>
      </c>
      <c r="Q486" s="16"/>
      <c r="R486" s="16" t="str">
        <f aca="false">IF(N486="","",F486)</f>
        <v/>
      </c>
      <c r="S486" s="10"/>
    </row>
    <row collapsed="false" customFormat="false" customHeight="false" hidden="false" ht="13.3" outlineLevel="0" r="487">
      <c r="A487" s="16" t="n">
        <v>468</v>
      </c>
      <c r="B487" s="16" t="n">
        <f aca="false">ROUNDUP(A487/5,0)</f>
        <v>94</v>
      </c>
      <c r="C487" s="16" t="n">
        <f aca="false">ROUNDUP(A487/20.83333333,0)</f>
        <v>23</v>
      </c>
      <c r="D487" s="65" t="inlineStr">
        <f aca="false">IF(M487="",IF(C487=C486,D486,EDATE(D486,1)),M487)</f>
        <is>
          <t/>
        </is>
      </c>
      <c r="E487" s="16" t="n">
        <f aca="false">I486</f>
        <v>3997775.81</v>
      </c>
      <c r="F487" s="15" t="n">
        <f aca="false">ROUND(MIN($B$14,IF(SizeCalc="margin",E487*$E$13*$E$12/100000,E487*$I$13/$I$12/10)),2)</f>
        <v>100</v>
      </c>
      <c r="G487" s="15" t="n">
        <f aca="false">$B$12*$B$13</f>
        <v>10</v>
      </c>
      <c r="H487" s="15" t="n">
        <f aca="false">IF(Q487="",G487*F487*10,Q487)</f>
        <v>10000</v>
      </c>
      <c r="I487" s="18" t="n">
        <f aca="false">E487+H487</f>
        <v>4007775.81</v>
      </c>
      <c r="J487" s="18" t="n">
        <f aca="false">J486+(I487-I486)</f>
        <v>3957775.81</v>
      </c>
      <c r="K487" s="67" t="n">
        <f aca="false">H487/E487</f>
        <v>0.0025013908921521</v>
      </c>
      <c r="L487" s="67"/>
      <c r="M487" s="64"/>
      <c r="N487" s="16" t="str">
        <f aca="false">IF(M487="","",SUMIF('Daily Fills'!L466:L20452,'Growth Plan &amp; Statistics'!M487,'Daily Fills'!O466:O20452))</f>
        <v/>
      </c>
      <c r="O487" s="15" t="str">
        <f aca="false">IF(N487="","",SUMIF('Daily Fills'!L466:L20452,'Growth Plan &amp; Statistics'!M487,'Daily Fills'!P466:P20452))</f>
        <v/>
      </c>
      <c r="P487" s="15" t="str">
        <f aca="false">IF(O487="","",SUMIF('Daily Fills'!L466:L20464,'Growth Plan &amp; Statistics'!M487,'Daily Fills'!E466:E20464)/1000000)</f>
        <v/>
      </c>
      <c r="Q487" s="16"/>
      <c r="R487" s="16" t="str">
        <f aca="false">IF(N487="","",F487)</f>
        <v/>
      </c>
      <c r="S487" s="10"/>
    </row>
    <row collapsed="false" customFormat="false" customHeight="false" hidden="false" ht="13.3" outlineLevel="0" r="488">
      <c r="A488" s="16" t="n">
        <v>469</v>
      </c>
      <c r="B488" s="16" t="n">
        <f aca="false">ROUNDUP(A488/5,0)</f>
        <v>94</v>
      </c>
      <c r="C488" s="16" t="n">
        <f aca="false">ROUNDUP(A488/20.83333333,0)</f>
        <v>23</v>
      </c>
      <c r="D488" s="65" t="inlineStr">
        <f aca="false">IF(M488="",IF(C488=C487,D487,EDATE(D487,1)),M488)</f>
        <is>
          <t/>
        </is>
      </c>
      <c r="E488" s="16" t="n">
        <f aca="false">I487</f>
        <v>4007775.81</v>
      </c>
      <c r="F488" s="15" t="n">
        <f aca="false">ROUND(MIN($B$14,IF(SizeCalc="margin",E488*$E$13*$E$12/100000,E488*$I$13/$I$12/10)),2)</f>
        <v>100</v>
      </c>
      <c r="G488" s="15" t="n">
        <f aca="false">$B$12*$B$13</f>
        <v>10</v>
      </c>
      <c r="H488" s="15" t="n">
        <f aca="false">IF(Q488="",G488*F488*10,Q488)</f>
        <v>10000</v>
      </c>
      <c r="I488" s="18" t="n">
        <f aca="false">E488+H488</f>
        <v>4017775.81</v>
      </c>
      <c r="J488" s="18" t="n">
        <f aca="false">J487+(I488-I487)</f>
        <v>3967775.81</v>
      </c>
      <c r="K488" s="67" t="n">
        <f aca="false">H488/E488</f>
        <v>0.00249514954779868</v>
      </c>
      <c r="L488" s="67"/>
      <c r="M488" s="64"/>
      <c r="N488" s="16" t="str">
        <f aca="false">IF(M488="","",SUMIF('Daily Fills'!L467:L20453,'Growth Plan &amp; Statistics'!M488,'Daily Fills'!O467:O20453))</f>
        <v/>
      </c>
      <c r="O488" s="15" t="str">
        <f aca="false">IF(N488="","",SUMIF('Daily Fills'!L467:L20453,'Growth Plan &amp; Statistics'!M488,'Daily Fills'!P467:P20453))</f>
        <v/>
      </c>
      <c r="P488" s="15" t="str">
        <f aca="false">IF(O488="","",SUMIF('Daily Fills'!L467:L20465,'Growth Plan &amp; Statistics'!M488,'Daily Fills'!E467:E20465)/1000000)</f>
        <v/>
      </c>
      <c r="Q488" s="16"/>
      <c r="R488" s="16" t="str">
        <f aca="false">IF(N488="","",F488)</f>
        <v/>
      </c>
      <c r="S488" s="10"/>
    </row>
    <row collapsed="false" customFormat="false" customHeight="false" hidden="false" ht="13.3" outlineLevel="0" r="489">
      <c r="A489" s="16" t="n">
        <v>470</v>
      </c>
      <c r="B489" s="16" t="n">
        <f aca="false">ROUNDUP(A489/5,0)</f>
        <v>94</v>
      </c>
      <c r="C489" s="16" t="n">
        <f aca="false">ROUNDUP(A489/20.83333333,0)</f>
        <v>23</v>
      </c>
      <c r="D489" s="65" t="inlineStr">
        <f aca="false">IF(M489="",IF(C489=C488,D488,EDATE(D488,1)),M489)</f>
        <is>
          <t/>
        </is>
      </c>
      <c r="E489" s="16" t="n">
        <f aca="false">I488</f>
        <v>4017775.81</v>
      </c>
      <c r="F489" s="15" t="n">
        <f aca="false">ROUND(MIN($B$14,IF(SizeCalc="margin",E489*$E$13*$E$12/100000,E489*$I$13/$I$12/10)),2)</f>
        <v>100</v>
      </c>
      <c r="G489" s="15" t="n">
        <f aca="false">$B$12*$B$13</f>
        <v>10</v>
      </c>
      <c r="H489" s="15" t="n">
        <f aca="false">IF(Q489="",G489*F489*10,Q489)</f>
        <v>10000</v>
      </c>
      <c r="I489" s="18" t="n">
        <f aca="false">E489+H489</f>
        <v>4027775.81</v>
      </c>
      <c r="J489" s="18" t="n">
        <f aca="false">J488+(I489-I488)</f>
        <v>3977775.81</v>
      </c>
      <c r="K489" s="67" t="n">
        <f aca="false">H489/E489</f>
        <v>0.00248893927209941</v>
      </c>
      <c r="L489" s="67"/>
      <c r="M489" s="64"/>
      <c r="N489" s="16" t="str">
        <f aca="false">IF(M489="","",SUMIF('Daily Fills'!L468:L20454,'Growth Plan &amp; Statistics'!M489,'Daily Fills'!O468:O20454))</f>
        <v/>
      </c>
      <c r="O489" s="15" t="str">
        <f aca="false">IF(N489="","",SUMIF('Daily Fills'!L468:L20454,'Growth Plan &amp; Statistics'!M489,'Daily Fills'!P468:P20454))</f>
        <v/>
      </c>
      <c r="P489" s="15" t="str">
        <f aca="false">IF(O489="","",SUMIF('Daily Fills'!L468:L20466,'Growth Plan &amp; Statistics'!M489,'Daily Fills'!E468:E20466)/1000000)</f>
        <v/>
      </c>
      <c r="Q489" s="16"/>
      <c r="R489" s="16" t="str">
        <f aca="false">IF(N489="","",F489)</f>
        <v/>
      </c>
      <c r="S489" s="10"/>
    </row>
    <row collapsed="false" customFormat="false" customHeight="false" hidden="false" ht="13.3" outlineLevel="0" r="490">
      <c r="A490" s="16" t="n">
        <v>471</v>
      </c>
      <c r="B490" s="16" t="n">
        <f aca="false">ROUNDUP(A490/5,0)</f>
        <v>95</v>
      </c>
      <c r="C490" s="16" t="n">
        <f aca="false">ROUNDUP(A490/20.83333333,0)</f>
        <v>23</v>
      </c>
      <c r="D490" s="65" t="inlineStr">
        <f aca="false">IF(M490="",IF(C490=C489,D489,EDATE(D489,1)),M490)</f>
        <is>
          <t/>
        </is>
      </c>
      <c r="E490" s="16" t="n">
        <f aca="false">I489</f>
        <v>4027775.81</v>
      </c>
      <c r="F490" s="15" t="n">
        <f aca="false">ROUND(MIN($B$14,IF(SizeCalc="margin",E490*$E$13*$E$12/100000,E490*$I$13/$I$12/10)),2)</f>
        <v>100</v>
      </c>
      <c r="G490" s="15" t="n">
        <f aca="false">$B$12*$B$13</f>
        <v>10</v>
      </c>
      <c r="H490" s="15" t="n">
        <f aca="false">IF(Q490="",G490*F490*10,Q490)</f>
        <v>10000</v>
      </c>
      <c r="I490" s="18" t="n">
        <f aca="false">E490+H490</f>
        <v>4037775.81</v>
      </c>
      <c r="J490" s="18" t="n">
        <f aca="false">J489+(I490-I489)</f>
        <v>3987775.81</v>
      </c>
      <c r="K490" s="67" t="n">
        <f aca="false">H490/E490</f>
        <v>0.00248275983364625</v>
      </c>
      <c r="L490" s="67"/>
      <c r="M490" s="64"/>
      <c r="N490" s="16" t="str">
        <f aca="false">IF(M490="","",SUMIF('Daily Fills'!L469:L20455,'Growth Plan &amp; Statistics'!M490,'Daily Fills'!O469:O20455))</f>
        <v/>
      </c>
      <c r="O490" s="15" t="str">
        <f aca="false">IF(N490="","",SUMIF('Daily Fills'!L469:L20455,'Growth Plan &amp; Statistics'!M490,'Daily Fills'!P469:P20455))</f>
        <v/>
      </c>
      <c r="P490" s="15" t="str">
        <f aca="false">IF(O490="","",SUMIF('Daily Fills'!L469:L20467,'Growth Plan &amp; Statistics'!M490,'Daily Fills'!E469:E20467)/1000000)</f>
        <v/>
      </c>
      <c r="Q490" s="16"/>
      <c r="R490" s="16" t="str">
        <f aca="false">IF(N490="","",F490)</f>
        <v/>
      </c>
      <c r="S490" s="10"/>
    </row>
    <row collapsed="false" customFormat="false" customHeight="false" hidden="false" ht="13.3" outlineLevel="0" r="491">
      <c r="A491" s="16" t="n">
        <v>472</v>
      </c>
      <c r="B491" s="16" t="n">
        <f aca="false">ROUNDUP(A491/5,0)</f>
        <v>95</v>
      </c>
      <c r="C491" s="16" t="n">
        <f aca="false">ROUNDUP(A491/20.83333333,0)</f>
        <v>23</v>
      </c>
      <c r="D491" s="65" t="inlineStr">
        <f aca="false">IF(M491="",IF(C491=C490,D490,EDATE(D490,1)),M491)</f>
        <is>
          <t/>
        </is>
      </c>
      <c r="E491" s="16" t="n">
        <f aca="false">I490</f>
        <v>4037775.81</v>
      </c>
      <c r="F491" s="15" t="n">
        <f aca="false">ROUND(MIN($B$14,IF(SizeCalc="margin",E491*$E$13*$E$12/100000,E491*$I$13/$I$12/10)),2)</f>
        <v>100</v>
      </c>
      <c r="G491" s="15" t="n">
        <f aca="false">$B$12*$B$13</f>
        <v>10</v>
      </c>
      <c r="H491" s="15" t="n">
        <f aca="false">IF(Q491="",G491*F491*10,Q491)</f>
        <v>10000</v>
      </c>
      <c r="I491" s="18" t="n">
        <f aca="false">E491+H491</f>
        <v>4047775.81</v>
      </c>
      <c r="J491" s="18" t="n">
        <f aca="false">J490+(I491-I490)</f>
        <v>3997775.81</v>
      </c>
      <c r="K491" s="67" t="n">
        <f aca="false">H491/E491</f>
        <v>0.00247661100332363</v>
      </c>
      <c r="L491" s="67"/>
      <c r="M491" s="64"/>
      <c r="N491" s="16" t="str">
        <f aca="false">IF(M491="","",SUMIF('Daily Fills'!L470:L20456,'Growth Plan &amp; Statistics'!M491,'Daily Fills'!O470:O20456))</f>
        <v/>
      </c>
      <c r="O491" s="15" t="str">
        <f aca="false">IF(N491="","",SUMIF('Daily Fills'!L470:L20456,'Growth Plan &amp; Statistics'!M491,'Daily Fills'!P470:P20456))</f>
        <v/>
      </c>
      <c r="P491" s="15" t="str">
        <f aca="false">IF(O491="","",SUMIF('Daily Fills'!L470:L20468,'Growth Plan &amp; Statistics'!M491,'Daily Fills'!E470:E20468)/1000000)</f>
        <v/>
      </c>
      <c r="Q491" s="16"/>
      <c r="R491" s="16" t="str">
        <f aca="false">IF(N491="","",F491)</f>
        <v/>
      </c>
      <c r="S491" s="10"/>
    </row>
    <row collapsed="false" customFormat="false" customHeight="false" hidden="false" ht="13.3" outlineLevel="0" r="492">
      <c r="A492" s="16" t="n">
        <v>473</v>
      </c>
      <c r="B492" s="16" t="n">
        <f aca="false">ROUNDUP(A492/5,0)</f>
        <v>95</v>
      </c>
      <c r="C492" s="16" t="n">
        <f aca="false">ROUNDUP(A492/20.83333333,0)</f>
        <v>23</v>
      </c>
      <c r="D492" s="65" t="inlineStr">
        <f aca="false">IF(M492="",IF(C492=C491,D491,EDATE(D491,1)),M492)</f>
        <is>
          <t/>
        </is>
      </c>
      <c r="E492" s="16" t="n">
        <f aca="false">I491</f>
        <v>4047775.81</v>
      </c>
      <c r="F492" s="15" t="n">
        <f aca="false">ROUND(MIN($B$14,IF(SizeCalc="margin",E492*$E$13*$E$12/100000,E492*$I$13/$I$12/10)),2)</f>
        <v>100</v>
      </c>
      <c r="G492" s="15" t="n">
        <f aca="false">$B$12*$B$13</f>
        <v>10</v>
      </c>
      <c r="H492" s="15" t="n">
        <f aca="false">IF(Q492="",G492*F492*10,Q492)</f>
        <v>10000</v>
      </c>
      <c r="I492" s="18" t="n">
        <f aca="false">E492+H492</f>
        <v>4057775.81</v>
      </c>
      <c r="J492" s="18" t="n">
        <f aca="false">J491+(I492-I491)</f>
        <v>4007775.81</v>
      </c>
      <c r="K492" s="67" t="n">
        <f aca="false">H492/E492</f>
        <v>0.00247049255428007</v>
      </c>
      <c r="L492" s="67"/>
      <c r="M492" s="64"/>
      <c r="N492" s="16" t="str">
        <f aca="false">IF(M492="","",SUMIF('Daily Fills'!L471:L20457,'Growth Plan &amp; Statistics'!M492,'Daily Fills'!O471:O20457))</f>
        <v/>
      </c>
      <c r="O492" s="15" t="str">
        <f aca="false">IF(N492="","",SUMIF('Daily Fills'!L471:L20457,'Growth Plan &amp; Statistics'!M492,'Daily Fills'!P471:P20457))</f>
        <v/>
      </c>
      <c r="P492" s="15" t="str">
        <f aca="false">IF(O492="","",SUMIF('Daily Fills'!L471:L20469,'Growth Plan &amp; Statistics'!M492,'Daily Fills'!E471:E20469)/1000000)</f>
        <v/>
      </c>
      <c r="Q492" s="16"/>
      <c r="R492" s="16" t="str">
        <f aca="false">IF(N492="","",F492)</f>
        <v/>
      </c>
      <c r="S492" s="10"/>
    </row>
    <row collapsed="false" customFormat="false" customHeight="false" hidden="false" ht="13.3" outlineLevel="0" r="493">
      <c r="A493" s="16" t="n">
        <v>474</v>
      </c>
      <c r="B493" s="16" t="n">
        <f aca="false">ROUNDUP(A493/5,0)</f>
        <v>95</v>
      </c>
      <c r="C493" s="16" t="n">
        <f aca="false">ROUNDUP(A493/20.83333333,0)</f>
        <v>23</v>
      </c>
      <c r="D493" s="65" t="inlineStr">
        <f aca="false">IF(M493="",IF(C493=C492,D492,EDATE(D492,1)),M493)</f>
        <is>
          <t/>
        </is>
      </c>
      <c r="E493" s="16" t="n">
        <f aca="false">I492</f>
        <v>4057775.81</v>
      </c>
      <c r="F493" s="15" t="n">
        <f aca="false">ROUND(MIN($B$14,IF(SizeCalc="margin",E493*$E$13*$E$12/100000,E493*$I$13/$I$12/10)),2)</f>
        <v>100</v>
      </c>
      <c r="G493" s="15" t="n">
        <f aca="false">$B$12*$B$13</f>
        <v>10</v>
      </c>
      <c r="H493" s="15" t="n">
        <f aca="false">IF(Q493="",G493*F493*10,Q493)</f>
        <v>10000</v>
      </c>
      <c r="I493" s="18" t="n">
        <f aca="false">E493+H493</f>
        <v>4067775.81</v>
      </c>
      <c r="J493" s="18" t="n">
        <f aca="false">J492+(I493-I492)</f>
        <v>4017775.81</v>
      </c>
      <c r="K493" s="67" t="n">
        <f aca="false">H493/E493</f>
        <v>0.00246440426190031</v>
      </c>
      <c r="L493" s="67"/>
      <c r="M493" s="64"/>
      <c r="N493" s="16" t="str">
        <f aca="false">IF(M493="","",SUMIF('Daily Fills'!L472:L20458,'Growth Plan &amp; Statistics'!M493,'Daily Fills'!O472:O20458))</f>
        <v/>
      </c>
      <c r="O493" s="15" t="str">
        <f aca="false">IF(N493="","",SUMIF('Daily Fills'!L472:L20458,'Growth Plan &amp; Statistics'!M493,'Daily Fills'!P472:P20458))</f>
        <v/>
      </c>
      <c r="P493" s="15" t="str">
        <f aca="false">IF(O493="","",SUMIF('Daily Fills'!L472:L20470,'Growth Plan &amp; Statistics'!M493,'Daily Fills'!E472:E20470)/1000000)</f>
        <v/>
      </c>
      <c r="Q493" s="16"/>
      <c r="R493" s="16" t="str">
        <f aca="false">IF(N493="","",F493)</f>
        <v/>
      </c>
      <c r="S493" s="10"/>
    </row>
    <row collapsed="false" customFormat="false" customHeight="false" hidden="false" ht="13.3" outlineLevel="0" r="494">
      <c r="A494" s="16" t="n">
        <v>475</v>
      </c>
      <c r="B494" s="16" t="n">
        <f aca="false">ROUNDUP(A494/5,0)</f>
        <v>95</v>
      </c>
      <c r="C494" s="16" t="n">
        <f aca="false">ROUNDUP(A494/20.83333333,0)</f>
        <v>23</v>
      </c>
      <c r="D494" s="65" t="inlineStr">
        <f aca="false">IF(M494="",IF(C494=C493,D493,EDATE(D493,1)),M494)</f>
        <is>
          <t/>
        </is>
      </c>
      <c r="E494" s="16" t="n">
        <f aca="false">I493</f>
        <v>4067775.81</v>
      </c>
      <c r="F494" s="15" t="n">
        <f aca="false">ROUND(MIN($B$14,IF(SizeCalc="margin",E494*$E$13*$E$12/100000,E494*$I$13/$I$12/10)),2)</f>
        <v>100</v>
      </c>
      <c r="G494" s="15" t="n">
        <f aca="false">$B$12*$B$13</f>
        <v>10</v>
      </c>
      <c r="H494" s="15" t="n">
        <f aca="false">IF(Q494="",G494*F494*10,Q494)</f>
        <v>10000</v>
      </c>
      <c r="I494" s="18" t="n">
        <f aca="false">E494+H494</f>
        <v>4077775.81</v>
      </c>
      <c r="J494" s="18" t="n">
        <f aca="false">J493+(I494-I493)</f>
        <v>4027775.81</v>
      </c>
      <c r="K494" s="67" t="n">
        <f aca="false">H494/E494</f>
        <v>0.00245834590377782</v>
      </c>
      <c r="L494" s="67"/>
      <c r="M494" s="64"/>
      <c r="N494" s="16" t="str">
        <f aca="false">IF(M494="","",SUMIF('Daily Fills'!L473:L20459,'Growth Plan &amp; Statistics'!M494,'Daily Fills'!O473:O20459))</f>
        <v/>
      </c>
      <c r="O494" s="15" t="str">
        <f aca="false">IF(N494="","",SUMIF('Daily Fills'!L473:L20459,'Growth Plan &amp; Statistics'!M494,'Daily Fills'!P473:P20459))</f>
        <v/>
      </c>
      <c r="P494" s="15" t="str">
        <f aca="false">IF(O494="","",SUMIF('Daily Fills'!L473:L20471,'Growth Plan &amp; Statistics'!M494,'Daily Fills'!E473:E20471)/1000000)</f>
        <v/>
      </c>
      <c r="Q494" s="16"/>
      <c r="R494" s="16" t="str">
        <f aca="false">IF(N494="","",F494)</f>
        <v/>
      </c>
      <c r="S494" s="10"/>
    </row>
    <row collapsed="false" customFormat="false" customHeight="false" hidden="false" ht="13.3" outlineLevel="0" r="495">
      <c r="A495" s="16" t="n">
        <v>476</v>
      </c>
      <c r="B495" s="16" t="n">
        <f aca="false">ROUNDUP(A495/5,0)</f>
        <v>96</v>
      </c>
      <c r="C495" s="16" t="n">
        <f aca="false">ROUNDUP(A495/20.83333333,0)</f>
        <v>23</v>
      </c>
      <c r="D495" s="65" t="inlineStr">
        <f aca="false">IF(M495="",IF(C495=C494,D494,EDATE(D494,1)),M495)</f>
        <is>
          <t/>
        </is>
      </c>
      <c r="E495" s="16" t="n">
        <f aca="false">I494</f>
        <v>4077775.81</v>
      </c>
      <c r="F495" s="15" t="n">
        <f aca="false">ROUND(MIN($B$14,IF(SizeCalc="margin",E495*$E$13*$E$12/100000,E495*$I$13/$I$12/10)),2)</f>
        <v>100</v>
      </c>
      <c r="G495" s="15" t="n">
        <f aca="false">$B$12*$B$13</f>
        <v>10</v>
      </c>
      <c r="H495" s="15" t="n">
        <f aca="false">IF(Q495="",G495*F495*10,Q495)</f>
        <v>10000</v>
      </c>
      <c r="I495" s="18" t="n">
        <f aca="false">E495+H495</f>
        <v>4087775.81</v>
      </c>
      <c r="J495" s="18" t="n">
        <f aca="false">J494+(I495-I494)</f>
        <v>4037775.81</v>
      </c>
      <c r="K495" s="67" t="n">
        <f aca="false">H495/E495</f>
        <v>0.0024523172596877</v>
      </c>
      <c r="L495" s="67"/>
      <c r="M495" s="64"/>
      <c r="N495" s="16" t="str">
        <f aca="false">IF(M495="","",SUMIF('Daily Fills'!L474:L20460,'Growth Plan &amp; Statistics'!M495,'Daily Fills'!O474:O20460))</f>
        <v/>
      </c>
      <c r="O495" s="15" t="str">
        <f aca="false">IF(N495="","",SUMIF('Daily Fills'!L474:L20460,'Growth Plan &amp; Statistics'!M495,'Daily Fills'!P474:P20460))</f>
        <v/>
      </c>
      <c r="P495" s="15" t="str">
        <f aca="false">IF(O495="","",SUMIF('Daily Fills'!L474:L20472,'Growth Plan &amp; Statistics'!M495,'Daily Fills'!E474:E20472)/1000000)</f>
        <v/>
      </c>
      <c r="Q495" s="16"/>
      <c r="R495" s="16" t="str">
        <f aca="false">IF(N495="","",F495)</f>
        <v/>
      </c>
      <c r="S495" s="10"/>
    </row>
    <row collapsed="false" customFormat="false" customHeight="false" hidden="false" ht="13.3" outlineLevel="0" r="496">
      <c r="A496" s="16" t="n">
        <v>477</v>
      </c>
      <c r="B496" s="16" t="n">
        <f aca="false">ROUNDUP(A496/5,0)</f>
        <v>96</v>
      </c>
      <c r="C496" s="16" t="n">
        <f aca="false">ROUNDUP(A496/20.83333333,0)</f>
        <v>23</v>
      </c>
      <c r="D496" s="65" t="inlineStr">
        <f aca="false">IF(M496="",IF(C496=C495,D495,EDATE(D495,1)),M496)</f>
        <is>
          <t/>
        </is>
      </c>
      <c r="E496" s="16" t="n">
        <f aca="false">I495</f>
        <v>4087775.81</v>
      </c>
      <c r="F496" s="15" t="n">
        <f aca="false">ROUND(MIN($B$14,IF(SizeCalc="margin",E496*$E$13*$E$12/100000,E496*$I$13/$I$12/10)),2)</f>
        <v>100</v>
      </c>
      <c r="G496" s="15" t="n">
        <f aca="false">$B$12*$B$13</f>
        <v>10</v>
      </c>
      <c r="H496" s="15" t="n">
        <f aca="false">IF(Q496="",G496*F496*10,Q496)</f>
        <v>10000</v>
      </c>
      <c r="I496" s="18" t="n">
        <f aca="false">E496+H496</f>
        <v>4097775.81</v>
      </c>
      <c r="J496" s="18" t="n">
        <f aca="false">J495+(I496-I495)</f>
        <v>4047775.81</v>
      </c>
      <c r="K496" s="67" t="n">
        <f aca="false">H496/E496</f>
        <v>0.00244631811156004</v>
      </c>
      <c r="L496" s="67"/>
      <c r="M496" s="64"/>
      <c r="N496" s="16" t="str">
        <f aca="false">IF(M496="","",SUMIF('Daily Fills'!L475:L20461,'Growth Plan &amp; Statistics'!M496,'Daily Fills'!O475:O20461))</f>
        <v/>
      </c>
      <c r="O496" s="15" t="str">
        <f aca="false">IF(N496="","",SUMIF('Daily Fills'!L475:L20461,'Growth Plan &amp; Statistics'!M496,'Daily Fills'!P475:P20461))</f>
        <v/>
      </c>
      <c r="P496" s="15" t="str">
        <f aca="false">IF(O496="","",SUMIF('Daily Fills'!L475:L20473,'Growth Plan &amp; Statistics'!M496,'Daily Fills'!E475:E20473)/1000000)</f>
        <v/>
      </c>
      <c r="Q496" s="16"/>
      <c r="R496" s="16" t="str">
        <f aca="false">IF(N496="","",F496)</f>
        <v/>
      </c>
      <c r="S496" s="10"/>
    </row>
    <row collapsed="false" customFormat="false" customHeight="false" hidden="false" ht="13.3" outlineLevel="0" r="497">
      <c r="A497" s="16" t="n">
        <v>478</v>
      </c>
      <c r="B497" s="16" t="n">
        <f aca="false">ROUNDUP(A497/5,0)</f>
        <v>96</v>
      </c>
      <c r="C497" s="16" t="n">
        <f aca="false">ROUNDUP(A497/20.83333333,0)</f>
        <v>23</v>
      </c>
      <c r="D497" s="65" t="inlineStr">
        <f aca="false">IF(M497="",IF(C497=C496,D496,EDATE(D496,1)),M497)</f>
        <is>
          <t/>
        </is>
      </c>
      <c r="E497" s="16" t="n">
        <f aca="false">I496</f>
        <v>4097775.81</v>
      </c>
      <c r="F497" s="15" t="n">
        <f aca="false">ROUND(MIN($B$14,IF(SizeCalc="margin",E497*$E$13*$E$12/100000,E497*$I$13/$I$12/10)),2)</f>
        <v>100</v>
      </c>
      <c r="G497" s="15" t="n">
        <f aca="false">$B$12*$B$13</f>
        <v>10</v>
      </c>
      <c r="H497" s="15" t="n">
        <f aca="false">IF(Q497="",G497*F497*10,Q497)</f>
        <v>10000</v>
      </c>
      <c r="I497" s="18" t="n">
        <f aca="false">E497+H497</f>
        <v>4107775.81</v>
      </c>
      <c r="J497" s="18" t="n">
        <f aca="false">J496+(I497-I496)</f>
        <v>4057775.81</v>
      </c>
      <c r="K497" s="67" t="n">
        <f aca="false">H497/E497</f>
        <v>0.00244034824345356</v>
      </c>
      <c r="L497" s="67"/>
      <c r="M497" s="64"/>
      <c r="N497" s="16" t="str">
        <f aca="false">IF(M497="","",SUMIF('Daily Fills'!L476:L20462,'Growth Plan &amp; Statistics'!M497,'Daily Fills'!O476:O20462))</f>
        <v/>
      </c>
      <c r="O497" s="15" t="str">
        <f aca="false">IF(N497="","",SUMIF('Daily Fills'!L476:L20462,'Growth Plan &amp; Statistics'!M497,'Daily Fills'!P476:P20462))</f>
        <v/>
      </c>
      <c r="P497" s="15" t="str">
        <f aca="false">IF(O497="","",SUMIF('Daily Fills'!L476:L20474,'Growth Plan &amp; Statistics'!M497,'Daily Fills'!E476:E20474)/1000000)</f>
        <v/>
      </c>
      <c r="Q497" s="16"/>
      <c r="R497" s="16" t="str">
        <f aca="false">IF(N497="","",F497)</f>
        <v/>
      </c>
      <c r="S497" s="10"/>
    </row>
    <row collapsed="false" customFormat="false" customHeight="false" hidden="false" ht="13.3" outlineLevel="0" r="498">
      <c r="A498" s="16" t="n">
        <v>479</v>
      </c>
      <c r="B498" s="16" t="n">
        <f aca="false">ROUNDUP(A498/5,0)</f>
        <v>96</v>
      </c>
      <c r="C498" s="16" t="n">
        <f aca="false">ROUNDUP(A498/20.83333333,0)</f>
        <v>23</v>
      </c>
      <c r="D498" s="65" t="inlineStr">
        <f aca="false">IF(M498="",IF(C498=C497,D497,EDATE(D497,1)),M498)</f>
        <is>
          <t/>
        </is>
      </c>
      <c r="E498" s="16" t="n">
        <f aca="false">I497</f>
        <v>4107775.81</v>
      </c>
      <c r="F498" s="15" t="n">
        <f aca="false">ROUND(MIN($B$14,IF(SizeCalc="margin",E498*$E$13*$E$12/100000,E498*$I$13/$I$12/10)),2)</f>
        <v>100</v>
      </c>
      <c r="G498" s="15" t="n">
        <f aca="false">$B$12*$B$13</f>
        <v>10</v>
      </c>
      <c r="H498" s="15" t="n">
        <f aca="false">IF(Q498="",G498*F498*10,Q498)</f>
        <v>10000</v>
      </c>
      <c r="I498" s="18" t="n">
        <f aca="false">E498+H498</f>
        <v>4117775.81</v>
      </c>
      <c r="J498" s="18" t="n">
        <f aca="false">J497+(I498-I497)</f>
        <v>4067775.81</v>
      </c>
      <c r="K498" s="67" t="n">
        <f aca="false">H498/E498</f>
        <v>0.00243440744152978</v>
      </c>
      <c r="L498" s="67"/>
      <c r="M498" s="64"/>
      <c r="N498" s="16" t="str">
        <f aca="false">IF(M498="","",SUMIF('Daily Fills'!L477:L20463,'Growth Plan &amp; Statistics'!M498,'Daily Fills'!O477:O20463))</f>
        <v/>
      </c>
      <c r="O498" s="15" t="str">
        <f aca="false">IF(N498="","",SUMIF('Daily Fills'!L477:L20463,'Growth Plan &amp; Statistics'!M498,'Daily Fills'!P477:P20463))</f>
        <v/>
      </c>
      <c r="P498" s="15" t="str">
        <f aca="false">IF(O498="","",SUMIF('Daily Fills'!L477:L20475,'Growth Plan &amp; Statistics'!M498,'Daily Fills'!E477:E20475)/1000000)</f>
        <v/>
      </c>
      <c r="Q498" s="16"/>
      <c r="R498" s="16" t="str">
        <f aca="false">IF(N498="","",F498)</f>
        <v/>
      </c>
      <c r="S498" s="10"/>
    </row>
    <row collapsed="false" customFormat="false" customHeight="false" hidden="false" ht="13.3" outlineLevel="0" r="499">
      <c r="A499" s="16" t="n">
        <v>480</v>
      </c>
      <c r="B499" s="16" t="n">
        <f aca="false">ROUNDUP(A499/5,0)</f>
        <v>96</v>
      </c>
      <c r="C499" s="16" t="n">
        <f aca="false">ROUNDUP(A499/20.83333333,0)</f>
        <v>24</v>
      </c>
      <c r="D499" s="65" t="n">
        <f aca="false">IF(M499="",IF(C499=C498,D498,EDATE(D498,1)),M499)</f>
        <v>42510</v>
      </c>
      <c r="E499" s="16" t="n">
        <f aca="false">I498</f>
        <v>4117775.81</v>
      </c>
      <c r="F499" s="15" t="n">
        <f aca="false">ROUND(MIN($B$14,IF(SizeCalc="margin",E499*$E$13*$E$12/100000,E499*$I$13/$I$12/10)),2)</f>
        <v>100</v>
      </c>
      <c r="G499" s="15" t="n">
        <f aca="false">$B$12*$B$13</f>
        <v>10</v>
      </c>
      <c r="H499" s="15" t="n">
        <f aca="false">IF(Q499="",G499*F499*10,Q499)</f>
        <v>10000</v>
      </c>
      <c r="I499" s="18" t="n">
        <f aca="false">E499+H499</f>
        <v>4127775.81</v>
      </c>
      <c r="J499" s="18" t="n">
        <f aca="false">J498+(I499-I498)</f>
        <v>4077775.81</v>
      </c>
      <c r="K499" s="67" t="n">
        <f aca="false">H499/E499</f>
        <v>0.00242849549402739</v>
      </c>
      <c r="L499" s="67"/>
      <c r="M499" s="64"/>
      <c r="N499" s="16" t="str">
        <f aca="false">IF(M499="","",SUMIF('Daily Fills'!L478:L20464,'Growth Plan &amp; Statistics'!M499,'Daily Fills'!O478:O20464))</f>
        <v/>
      </c>
      <c r="O499" s="15" t="str">
        <f aca="false">IF(N499="","",SUMIF('Daily Fills'!L478:L20464,'Growth Plan &amp; Statistics'!M499,'Daily Fills'!P478:P20464))</f>
        <v/>
      </c>
      <c r="P499" s="15" t="str">
        <f aca="false">IF(O499="","",SUMIF('Daily Fills'!L478:L20476,'Growth Plan &amp; Statistics'!M499,'Daily Fills'!E478:E20476)/1000000)</f>
        <v/>
      </c>
      <c r="Q499" s="16"/>
      <c r="R499" s="16" t="str">
        <f aca="false">IF(N499="","",F499)</f>
        <v/>
      </c>
      <c r="S499" s="10"/>
    </row>
    <row collapsed="false" customFormat="false" customHeight="false" hidden="false" ht="13.3" outlineLevel="0" r="500">
      <c r="A500" s="16" t="n">
        <v>481</v>
      </c>
      <c r="B500" s="16" t="n">
        <f aca="false">ROUNDUP(A500/5,0)</f>
        <v>97</v>
      </c>
      <c r="C500" s="16" t="n">
        <f aca="false">ROUNDUP(A500/20.83333333,0)</f>
        <v>24</v>
      </c>
      <c r="D500" s="65" t="inlineStr">
        <f aca="false">IF(M500="",IF(C500=C499,D499,EDATE(D499,1)),M500)</f>
        <is>
          <t/>
        </is>
      </c>
      <c r="E500" s="16" t="n">
        <f aca="false">I499</f>
        <v>4127775.81</v>
      </c>
      <c r="F500" s="15" t="n">
        <f aca="false">ROUND(MIN($B$14,IF(SizeCalc="margin",E500*$E$13*$E$12/100000,E500*$I$13/$I$12/10)),2)</f>
        <v>100</v>
      </c>
      <c r="G500" s="15" t="n">
        <f aca="false">$B$12*$B$13</f>
        <v>10</v>
      </c>
      <c r="H500" s="15" t="n">
        <f aca="false">IF(Q500="",G500*F500*10,Q500)</f>
        <v>10000</v>
      </c>
      <c r="I500" s="18" t="n">
        <f aca="false">E500+H500</f>
        <v>4137775.81</v>
      </c>
      <c r="J500" s="18" t="n">
        <f aca="false">J499+(I500-I499)</f>
        <v>4087775.81</v>
      </c>
      <c r="K500" s="67" t="n">
        <f aca="false">H500/E500</f>
        <v>0.0024226121912372</v>
      </c>
      <c r="L500" s="67"/>
      <c r="M500" s="64"/>
      <c r="N500" s="16" t="str">
        <f aca="false">IF(M500="","",SUMIF('Daily Fills'!L479:L20465,'Growth Plan &amp; Statistics'!M500,'Daily Fills'!O479:O20465))</f>
        <v/>
      </c>
      <c r="O500" s="15" t="str">
        <f aca="false">IF(N500="","",SUMIF('Daily Fills'!L479:L20465,'Growth Plan &amp; Statistics'!M500,'Daily Fills'!P479:P20465))</f>
        <v/>
      </c>
      <c r="P500" s="15" t="str">
        <f aca="false">IF(O500="","",SUMIF('Daily Fills'!L479:L20477,'Growth Plan &amp; Statistics'!M500,'Daily Fills'!E479:E20477)/1000000)</f>
        <v/>
      </c>
      <c r="Q500" s="16"/>
      <c r="R500" s="16" t="str">
        <f aca="false">IF(N500="","",F500)</f>
        <v/>
      </c>
      <c r="S500" s="10"/>
    </row>
    <row collapsed="false" customFormat="false" customHeight="false" hidden="false" ht="13.3" outlineLevel="0" r="501">
      <c r="A501" s="16" t="n">
        <v>482</v>
      </c>
      <c r="B501" s="16" t="n">
        <f aca="false">ROUNDUP(A501/5,0)</f>
        <v>97</v>
      </c>
      <c r="C501" s="16" t="n">
        <f aca="false">ROUNDUP(A501/20.83333333,0)</f>
        <v>24</v>
      </c>
      <c r="D501" s="65" t="inlineStr">
        <f aca="false">IF(M501="",IF(C501=C500,D500,EDATE(D500,1)),M501)</f>
        <is>
          <t/>
        </is>
      </c>
      <c r="E501" s="16" t="n">
        <f aca="false">I500</f>
        <v>4137775.81</v>
      </c>
      <c r="F501" s="15" t="n">
        <f aca="false">ROUND(MIN($B$14,IF(SizeCalc="margin",E501*$E$13*$E$12/100000,E501*$I$13/$I$12/10)),2)</f>
        <v>100</v>
      </c>
      <c r="G501" s="15" t="n">
        <f aca="false">$B$12*$B$13</f>
        <v>10</v>
      </c>
      <c r="H501" s="15" t="n">
        <f aca="false">IF(Q501="",G501*F501*10,Q501)</f>
        <v>10000</v>
      </c>
      <c r="I501" s="18" t="n">
        <f aca="false">E501+H501</f>
        <v>4147775.81</v>
      </c>
      <c r="J501" s="18" t="n">
        <f aca="false">J500+(I501-I500)</f>
        <v>4097775.81</v>
      </c>
      <c r="K501" s="67" t="n">
        <f aca="false">H501/E501</f>
        <v>0.00241675732547723</v>
      </c>
      <c r="L501" s="67"/>
      <c r="M501" s="64"/>
      <c r="N501" s="16" t="str">
        <f aca="false">IF(M501="","",SUMIF('Daily Fills'!L480:L20466,'Growth Plan &amp; Statistics'!M501,'Daily Fills'!O480:O20466))</f>
        <v/>
      </c>
      <c r="O501" s="15" t="str">
        <f aca="false">IF(N501="","",SUMIF('Daily Fills'!L480:L20466,'Growth Plan &amp; Statistics'!M501,'Daily Fills'!P480:P20466))</f>
        <v/>
      </c>
      <c r="P501" s="15" t="str">
        <f aca="false">IF(O501="","",SUMIF('Daily Fills'!L480:L20478,'Growth Plan &amp; Statistics'!M501,'Daily Fills'!E480:E20478)/1000000)</f>
        <v/>
      </c>
      <c r="Q501" s="16"/>
      <c r="R501" s="16" t="str">
        <f aca="false">IF(N501="","",F501)</f>
        <v/>
      </c>
      <c r="S501" s="10"/>
    </row>
    <row collapsed="false" customFormat="false" customHeight="false" hidden="false" ht="13.3" outlineLevel="0" r="502">
      <c r="A502" s="16" t="n">
        <v>483</v>
      </c>
      <c r="B502" s="16" t="n">
        <f aca="false">ROUNDUP(A502/5,0)</f>
        <v>97</v>
      </c>
      <c r="C502" s="16" t="n">
        <f aca="false">ROUNDUP(A502/20.83333333,0)</f>
        <v>24</v>
      </c>
      <c r="D502" s="65" t="inlineStr">
        <f aca="false">IF(M502="",IF(C502=C501,D501,EDATE(D501,1)),M502)</f>
        <is>
          <t/>
        </is>
      </c>
      <c r="E502" s="16" t="n">
        <f aca="false">I501</f>
        <v>4147775.81</v>
      </c>
      <c r="F502" s="15" t="n">
        <f aca="false">ROUND(MIN($B$14,IF(SizeCalc="margin",E502*$E$13*$E$12/100000,E502*$I$13/$I$12/10)),2)</f>
        <v>100</v>
      </c>
      <c r="G502" s="15" t="n">
        <f aca="false">$B$12*$B$13</f>
        <v>10</v>
      </c>
      <c r="H502" s="15" t="n">
        <f aca="false">IF(Q502="",G502*F502*10,Q502)</f>
        <v>10000</v>
      </c>
      <c r="I502" s="18" t="n">
        <f aca="false">E502+H502</f>
        <v>4157775.81</v>
      </c>
      <c r="J502" s="18" t="n">
        <f aca="false">J501+(I502-I501)</f>
        <v>4107775.81</v>
      </c>
      <c r="K502" s="67" t="n">
        <f aca="false">H502/E502</f>
        <v>0.00241093069106838</v>
      </c>
      <c r="L502" s="67"/>
      <c r="M502" s="64"/>
      <c r="N502" s="16" t="str">
        <f aca="false">IF(M502="","",SUMIF('Daily Fills'!L481:L20467,'Growth Plan &amp; Statistics'!M502,'Daily Fills'!O481:O20467))</f>
        <v/>
      </c>
      <c r="O502" s="15" t="str">
        <f aca="false">IF(N502="","",SUMIF('Daily Fills'!L481:L20467,'Growth Plan &amp; Statistics'!M502,'Daily Fills'!P481:P20467))</f>
        <v/>
      </c>
      <c r="P502" s="15" t="str">
        <f aca="false">IF(O502="","",SUMIF('Daily Fills'!L481:L20479,'Growth Plan &amp; Statistics'!M502,'Daily Fills'!E481:E20479)/1000000)</f>
        <v/>
      </c>
      <c r="Q502" s="16"/>
      <c r="R502" s="16" t="str">
        <f aca="false">IF(N502="","",F502)</f>
        <v/>
      </c>
      <c r="S502" s="10"/>
    </row>
    <row collapsed="false" customFormat="false" customHeight="false" hidden="false" ht="13.3" outlineLevel="0" r="503">
      <c r="A503" s="16" t="n">
        <v>484</v>
      </c>
      <c r="B503" s="16" t="n">
        <f aca="false">ROUNDUP(A503/5,0)</f>
        <v>97</v>
      </c>
      <c r="C503" s="16" t="n">
        <f aca="false">ROUNDUP(A503/20.83333333,0)</f>
        <v>24</v>
      </c>
      <c r="D503" s="65" t="inlineStr">
        <f aca="false">IF(M503="",IF(C503=C502,D502,EDATE(D502,1)),M503)</f>
        <is>
          <t/>
        </is>
      </c>
      <c r="E503" s="16" t="n">
        <f aca="false">I502</f>
        <v>4157775.81</v>
      </c>
      <c r="F503" s="15" t="n">
        <f aca="false">ROUND(MIN($B$14,IF(SizeCalc="margin",E503*$E$13*$E$12/100000,E503*$I$13/$I$12/10)),2)</f>
        <v>100</v>
      </c>
      <c r="G503" s="15" t="n">
        <f aca="false">$B$12*$B$13</f>
        <v>10</v>
      </c>
      <c r="H503" s="15" t="n">
        <f aca="false">IF(Q503="",G503*F503*10,Q503)</f>
        <v>10000</v>
      </c>
      <c r="I503" s="18" t="n">
        <f aca="false">E503+H503</f>
        <v>4167775.81</v>
      </c>
      <c r="J503" s="18" t="n">
        <f aca="false">J502+(I503-I502)</f>
        <v>4117775.81</v>
      </c>
      <c r="K503" s="67" t="n">
        <f aca="false">H503/E503</f>
        <v>0.00240513208431024</v>
      </c>
      <c r="L503" s="67"/>
      <c r="M503" s="64"/>
      <c r="N503" s="16" t="str">
        <f aca="false">IF(M503="","",SUMIF('Daily Fills'!L482:L20468,'Growth Plan &amp; Statistics'!M503,'Daily Fills'!O482:O20468))</f>
        <v/>
      </c>
      <c r="O503" s="15" t="str">
        <f aca="false">IF(N503="","",SUMIF('Daily Fills'!L482:L20468,'Growth Plan &amp; Statistics'!M503,'Daily Fills'!P482:P20468))</f>
        <v/>
      </c>
      <c r="P503" s="15" t="str">
        <f aca="false">IF(O503="","",SUMIF('Daily Fills'!L482:L20480,'Growth Plan &amp; Statistics'!M503,'Daily Fills'!E482:E20480)/1000000)</f>
        <v/>
      </c>
      <c r="Q503" s="16"/>
      <c r="R503" s="16" t="str">
        <f aca="false">IF(N503="","",F503)</f>
        <v/>
      </c>
      <c r="S503" s="10"/>
    </row>
    <row collapsed="false" customFormat="false" customHeight="false" hidden="false" ht="13.3" outlineLevel="0" r="504">
      <c r="A504" s="16" t="n">
        <v>485</v>
      </c>
      <c r="B504" s="16" t="n">
        <f aca="false">ROUNDUP(A504/5,0)</f>
        <v>97</v>
      </c>
      <c r="C504" s="16" t="n">
        <f aca="false">ROUNDUP(A504/20.83333333,0)</f>
        <v>24</v>
      </c>
      <c r="D504" s="65" t="inlineStr">
        <f aca="false">IF(M504="",IF(C504=C503,D503,EDATE(D503,1)),M504)</f>
        <is>
          <t/>
        </is>
      </c>
      <c r="E504" s="16" t="n">
        <f aca="false">I503</f>
        <v>4167775.81</v>
      </c>
      <c r="F504" s="15" t="n">
        <f aca="false">ROUND(MIN($B$14,IF(SizeCalc="margin",E504*$E$13*$E$12/100000,E504*$I$13/$I$12/10)),2)</f>
        <v>100</v>
      </c>
      <c r="G504" s="15" t="n">
        <f aca="false">$B$12*$B$13</f>
        <v>10</v>
      </c>
      <c r="H504" s="15" t="n">
        <f aca="false">IF(Q504="",G504*F504*10,Q504)</f>
        <v>10000</v>
      </c>
      <c r="I504" s="18" t="n">
        <f aca="false">E504+H504</f>
        <v>4177775.81</v>
      </c>
      <c r="J504" s="18" t="n">
        <f aca="false">J503+(I504-I503)</f>
        <v>4127775.81</v>
      </c>
      <c r="K504" s="67" t="n">
        <f aca="false">H504/E504</f>
        <v>0.00239936130345744</v>
      </c>
      <c r="L504" s="67"/>
      <c r="M504" s="64"/>
      <c r="N504" s="16" t="str">
        <f aca="false">IF(M504="","",SUMIF('Daily Fills'!L483:L20469,'Growth Plan &amp; Statistics'!M504,'Daily Fills'!O483:O20469))</f>
        <v/>
      </c>
      <c r="O504" s="15" t="str">
        <f aca="false">IF(N504="","",SUMIF('Daily Fills'!L483:L20469,'Growth Plan &amp; Statistics'!M504,'Daily Fills'!P483:P20469))</f>
        <v/>
      </c>
      <c r="P504" s="15" t="str">
        <f aca="false">IF(O504="","",SUMIF('Daily Fills'!L483:L20481,'Growth Plan &amp; Statistics'!M504,'Daily Fills'!E483:E20481)/1000000)</f>
        <v/>
      </c>
      <c r="Q504" s="16"/>
      <c r="R504" s="16" t="str">
        <f aca="false">IF(N504="","",F504)</f>
        <v/>
      </c>
      <c r="S504" s="10"/>
    </row>
    <row collapsed="false" customFormat="false" customHeight="false" hidden="false" ht="13.3" outlineLevel="0" r="505">
      <c r="A505" s="16" t="n">
        <v>486</v>
      </c>
      <c r="B505" s="16" t="n">
        <f aca="false">ROUNDUP(A505/5,0)</f>
        <v>98</v>
      </c>
      <c r="C505" s="16" t="n">
        <f aca="false">ROUNDUP(A505/20.83333333,0)</f>
        <v>24</v>
      </c>
      <c r="D505" s="65" t="inlineStr">
        <f aca="false">IF(M505="",IF(C505=C504,D504,EDATE(D504,1)),M505)</f>
        <is>
          <t/>
        </is>
      </c>
      <c r="E505" s="16" t="n">
        <f aca="false">I504</f>
        <v>4177775.81</v>
      </c>
      <c r="F505" s="15" t="n">
        <f aca="false">ROUND(MIN($B$14,IF(SizeCalc="margin",E505*$E$13*$E$12/100000,E505*$I$13/$I$12/10)),2)</f>
        <v>100</v>
      </c>
      <c r="G505" s="15" t="n">
        <f aca="false">$B$12*$B$13</f>
        <v>10</v>
      </c>
      <c r="H505" s="15" t="n">
        <f aca="false">IF(Q505="",G505*F505*10,Q505)</f>
        <v>10000</v>
      </c>
      <c r="I505" s="18" t="n">
        <f aca="false">E505+H505</f>
        <v>4187775.81</v>
      </c>
      <c r="J505" s="18" t="n">
        <f aca="false">J504+(I505-I504)</f>
        <v>4137775.81</v>
      </c>
      <c r="K505" s="67" t="n">
        <f aca="false">H505/E505</f>
        <v>0.00239361814869621</v>
      </c>
      <c r="L505" s="67"/>
      <c r="M505" s="64"/>
      <c r="N505" s="16" t="str">
        <f aca="false">IF(M505="","",SUMIF('Daily Fills'!L484:L20470,'Growth Plan &amp; Statistics'!M505,'Daily Fills'!O484:O20470))</f>
        <v/>
      </c>
      <c r="O505" s="15" t="str">
        <f aca="false">IF(N505="","",SUMIF('Daily Fills'!L484:L20470,'Growth Plan &amp; Statistics'!M505,'Daily Fills'!P484:P20470))</f>
        <v/>
      </c>
      <c r="P505" s="15" t="str">
        <f aca="false">IF(O505="","",SUMIF('Daily Fills'!L484:L20482,'Growth Plan &amp; Statistics'!M505,'Daily Fills'!E484:E20482)/1000000)</f>
        <v/>
      </c>
      <c r="Q505" s="16"/>
      <c r="R505" s="16" t="str">
        <f aca="false">IF(N505="","",F505)</f>
        <v/>
      </c>
      <c r="S505" s="10"/>
    </row>
    <row collapsed="false" customFormat="false" customHeight="false" hidden="false" ht="13.3" outlineLevel="0" r="506">
      <c r="A506" s="16" t="n">
        <v>487</v>
      </c>
      <c r="B506" s="16" t="n">
        <f aca="false">ROUNDUP(A506/5,0)</f>
        <v>98</v>
      </c>
      <c r="C506" s="16" t="n">
        <f aca="false">ROUNDUP(A506/20.83333333,0)</f>
        <v>24</v>
      </c>
      <c r="D506" s="65" t="inlineStr">
        <f aca="false">IF(M506="",IF(C506=C505,D505,EDATE(D505,1)),M506)</f>
        <is>
          <t/>
        </is>
      </c>
      <c r="E506" s="16" t="n">
        <f aca="false">I505</f>
        <v>4187775.81</v>
      </c>
      <c r="F506" s="15" t="n">
        <f aca="false">ROUND(MIN($B$14,IF(SizeCalc="margin",E506*$E$13*$E$12/100000,E506*$I$13/$I$12/10)),2)</f>
        <v>100</v>
      </c>
      <c r="G506" s="15" t="n">
        <f aca="false">$B$12*$B$13</f>
        <v>10</v>
      </c>
      <c r="H506" s="15" t="n">
        <f aca="false">IF(Q506="",G506*F506*10,Q506)</f>
        <v>10000</v>
      </c>
      <c r="I506" s="18" t="n">
        <f aca="false">E506+H506</f>
        <v>4197775.81</v>
      </c>
      <c r="J506" s="18" t="n">
        <f aca="false">J505+(I506-I505)</f>
        <v>4147775.81</v>
      </c>
      <c r="K506" s="67" t="n">
        <f aca="false">H506/E506</f>
        <v>0.0023879024221213</v>
      </c>
      <c r="L506" s="67"/>
      <c r="M506" s="64"/>
      <c r="N506" s="16" t="str">
        <f aca="false">IF(M506="","",SUMIF('Daily Fills'!L485:L20471,'Growth Plan &amp; Statistics'!M506,'Daily Fills'!O485:O20471))</f>
        <v/>
      </c>
      <c r="O506" s="15" t="str">
        <f aca="false">IF(N506="","",SUMIF('Daily Fills'!L485:L20471,'Growth Plan &amp; Statistics'!M506,'Daily Fills'!P485:P20471))</f>
        <v/>
      </c>
      <c r="P506" s="15" t="str">
        <f aca="false">IF(O506="","",SUMIF('Daily Fills'!L485:L20483,'Growth Plan &amp; Statistics'!M506,'Daily Fills'!E485:E20483)/1000000)</f>
        <v/>
      </c>
      <c r="Q506" s="16"/>
      <c r="R506" s="16" t="str">
        <f aca="false">IF(N506="","",F506)</f>
        <v/>
      </c>
      <c r="S506" s="10"/>
    </row>
    <row collapsed="false" customFormat="false" customHeight="false" hidden="false" ht="13.3" outlineLevel="0" r="507">
      <c r="A507" s="16" t="n">
        <v>488</v>
      </c>
      <c r="B507" s="16" t="n">
        <f aca="false">ROUNDUP(A507/5,0)</f>
        <v>98</v>
      </c>
      <c r="C507" s="16" t="n">
        <f aca="false">ROUNDUP(A507/20.83333333,0)</f>
        <v>24</v>
      </c>
      <c r="D507" s="65" t="inlineStr">
        <f aca="false">IF(M507="",IF(C507=C506,D506,EDATE(D506,1)),M507)</f>
        <is>
          <t/>
        </is>
      </c>
      <c r="E507" s="16" t="n">
        <f aca="false">I506</f>
        <v>4197775.81</v>
      </c>
      <c r="F507" s="15" t="n">
        <f aca="false">ROUND(MIN($B$14,IF(SizeCalc="margin",E507*$E$13*$E$12/100000,E507*$I$13/$I$12/10)),2)</f>
        <v>100</v>
      </c>
      <c r="G507" s="15" t="n">
        <f aca="false">$B$12*$B$13</f>
        <v>10</v>
      </c>
      <c r="H507" s="15" t="n">
        <f aca="false">IF(Q507="",G507*F507*10,Q507)</f>
        <v>10000</v>
      </c>
      <c r="I507" s="18" t="n">
        <f aca="false">E507+H507</f>
        <v>4207775.81</v>
      </c>
      <c r="J507" s="18" t="n">
        <f aca="false">J506+(I507-I506)</f>
        <v>4157775.81</v>
      </c>
      <c r="K507" s="67" t="n">
        <f aca="false">H507/E507</f>
        <v>0.0023822139277133</v>
      </c>
      <c r="L507" s="67"/>
      <c r="M507" s="64"/>
      <c r="N507" s="16" t="str">
        <f aca="false">IF(M507="","",SUMIF('Daily Fills'!L486:L20472,'Growth Plan &amp; Statistics'!M507,'Daily Fills'!O486:O20472))</f>
        <v/>
      </c>
      <c r="O507" s="15" t="str">
        <f aca="false">IF(N507="","",SUMIF('Daily Fills'!L486:L20472,'Growth Plan &amp; Statistics'!M507,'Daily Fills'!P486:P20472))</f>
        <v/>
      </c>
      <c r="P507" s="15" t="str">
        <f aca="false">IF(O507="","",SUMIF('Daily Fills'!L486:L20484,'Growth Plan &amp; Statistics'!M507,'Daily Fills'!E486:E20484)/1000000)</f>
        <v/>
      </c>
      <c r="Q507" s="16"/>
      <c r="R507" s="16" t="str">
        <f aca="false">IF(N507="","",F507)</f>
        <v/>
      </c>
      <c r="S507" s="10"/>
    </row>
    <row collapsed="false" customFormat="false" customHeight="false" hidden="false" ht="13.3" outlineLevel="0" r="508">
      <c r="A508" s="16" t="n">
        <v>489</v>
      </c>
      <c r="B508" s="16" t="n">
        <f aca="false">ROUNDUP(A508/5,0)</f>
        <v>98</v>
      </c>
      <c r="C508" s="16" t="n">
        <f aca="false">ROUNDUP(A508/20.83333333,0)</f>
        <v>24</v>
      </c>
      <c r="D508" s="65" t="inlineStr">
        <f aca="false">IF(M508="",IF(C508=C507,D507,EDATE(D507,1)),M508)</f>
        <is>
          <t/>
        </is>
      </c>
      <c r="E508" s="16" t="n">
        <f aca="false">I507</f>
        <v>4207775.81</v>
      </c>
      <c r="F508" s="15" t="n">
        <f aca="false">ROUND(MIN($B$14,IF(SizeCalc="margin",E508*$E$13*$E$12/100000,E508*$I$13/$I$12/10)),2)</f>
        <v>100</v>
      </c>
      <c r="G508" s="15" t="n">
        <f aca="false">$B$12*$B$13</f>
        <v>10</v>
      </c>
      <c r="H508" s="15" t="n">
        <f aca="false">IF(Q508="",G508*F508*10,Q508)</f>
        <v>10000</v>
      </c>
      <c r="I508" s="18" t="n">
        <f aca="false">E508+H508</f>
        <v>4217775.81</v>
      </c>
      <c r="J508" s="18" t="n">
        <f aca="false">J507+(I508-I507)</f>
        <v>4167775.81</v>
      </c>
      <c r="K508" s="67" t="n">
        <f aca="false">H508/E508</f>
        <v>0.00237655247131619</v>
      </c>
      <c r="L508" s="67"/>
      <c r="M508" s="64"/>
      <c r="N508" s="16" t="str">
        <f aca="false">IF(M508="","",SUMIF('Daily Fills'!L487:L20473,'Growth Plan &amp; Statistics'!M508,'Daily Fills'!O487:O20473))</f>
        <v/>
      </c>
      <c r="O508" s="15" t="str">
        <f aca="false">IF(N508="","",SUMIF('Daily Fills'!L487:L20473,'Growth Plan &amp; Statistics'!M508,'Daily Fills'!P487:P20473))</f>
        <v/>
      </c>
      <c r="P508" s="15" t="str">
        <f aca="false">IF(O508="","",SUMIF('Daily Fills'!L487:L20485,'Growth Plan &amp; Statistics'!M508,'Daily Fills'!E487:E20485)/1000000)</f>
        <v/>
      </c>
      <c r="Q508" s="16"/>
      <c r="R508" s="16" t="str">
        <f aca="false">IF(N508="","",F508)</f>
        <v/>
      </c>
      <c r="S508" s="10"/>
    </row>
    <row collapsed="false" customFormat="false" customHeight="false" hidden="false" ht="13.3" outlineLevel="0" r="509">
      <c r="A509" s="16" t="n">
        <v>490</v>
      </c>
      <c r="B509" s="16" t="n">
        <f aca="false">ROUNDUP(A509/5,0)</f>
        <v>98</v>
      </c>
      <c r="C509" s="16" t="n">
        <f aca="false">ROUNDUP(A509/20.83333333,0)</f>
        <v>24</v>
      </c>
      <c r="D509" s="65" t="inlineStr">
        <f aca="false">IF(M509="",IF(C509=C508,D508,EDATE(D508,1)),M509)</f>
        <is>
          <t/>
        </is>
      </c>
      <c r="E509" s="16" t="n">
        <f aca="false">I508</f>
        <v>4217775.81</v>
      </c>
      <c r="F509" s="15" t="n">
        <f aca="false">ROUND(MIN($B$14,IF(SizeCalc="margin",E509*$E$13*$E$12/100000,E509*$I$13/$I$12/10)),2)</f>
        <v>100</v>
      </c>
      <c r="G509" s="15" t="n">
        <f aca="false">$B$12*$B$13</f>
        <v>10</v>
      </c>
      <c r="H509" s="15" t="n">
        <f aca="false">IF(Q509="",G509*F509*10,Q509)</f>
        <v>10000</v>
      </c>
      <c r="I509" s="18" t="n">
        <f aca="false">E509+H509</f>
        <v>4227775.81</v>
      </c>
      <c r="J509" s="18" t="n">
        <f aca="false">J508+(I509-I508)</f>
        <v>4177775.81</v>
      </c>
      <c r="K509" s="67" t="n">
        <f aca="false">H509/E509</f>
        <v>0.00237091786061526</v>
      </c>
      <c r="L509" s="67"/>
      <c r="M509" s="64"/>
      <c r="N509" s="16" t="str">
        <f aca="false">IF(M509="","",SUMIF('Daily Fills'!L488:L20474,'Growth Plan &amp; Statistics'!M509,'Daily Fills'!O488:O20474))</f>
        <v/>
      </c>
      <c r="O509" s="15" t="str">
        <f aca="false">IF(N509="","",SUMIF('Daily Fills'!L488:L20474,'Growth Plan &amp; Statistics'!M509,'Daily Fills'!P488:P20474))</f>
        <v/>
      </c>
      <c r="P509" s="15" t="str">
        <f aca="false">IF(O509="","",SUMIF('Daily Fills'!L488:L20486,'Growth Plan &amp; Statistics'!M509,'Daily Fills'!E488:E20486)/1000000)</f>
        <v/>
      </c>
      <c r="Q509" s="16"/>
      <c r="R509" s="16" t="str">
        <f aca="false">IF(N509="","",F509)</f>
        <v/>
      </c>
      <c r="S509" s="10"/>
    </row>
    <row collapsed="false" customFormat="false" customHeight="false" hidden="false" ht="13.3" outlineLevel="0" r="510">
      <c r="A510" s="16" t="n">
        <v>491</v>
      </c>
      <c r="B510" s="16" t="n">
        <f aca="false">ROUNDUP(A510/5,0)</f>
        <v>99</v>
      </c>
      <c r="C510" s="16" t="n">
        <f aca="false">ROUNDUP(A510/20.83333333,0)</f>
        <v>24</v>
      </c>
      <c r="D510" s="65" t="inlineStr">
        <f aca="false">IF(M510="",IF(C510=C509,D509,EDATE(D509,1)),M510)</f>
        <is>
          <t/>
        </is>
      </c>
      <c r="E510" s="16" t="n">
        <f aca="false">I509</f>
        <v>4227775.81</v>
      </c>
      <c r="F510" s="15" t="n">
        <f aca="false">ROUND(MIN($B$14,IF(SizeCalc="margin",E510*$E$13*$E$12/100000,E510*$I$13/$I$12/10)),2)</f>
        <v>100</v>
      </c>
      <c r="G510" s="15" t="n">
        <f aca="false">$B$12*$B$13</f>
        <v>10</v>
      </c>
      <c r="H510" s="15" t="n">
        <f aca="false">IF(Q510="",G510*F510*10,Q510)</f>
        <v>10000</v>
      </c>
      <c r="I510" s="18" t="n">
        <f aca="false">E510+H510</f>
        <v>4237775.81</v>
      </c>
      <c r="J510" s="18" t="n">
        <f aca="false">J509+(I510-I509)</f>
        <v>4187775.81</v>
      </c>
      <c r="K510" s="67" t="n">
        <f aca="false">H510/E510</f>
        <v>0.00236530990511533</v>
      </c>
      <c r="L510" s="67"/>
      <c r="M510" s="64"/>
      <c r="N510" s="16" t="str">
        <f aca="false">IF(M510="","",SUMIF('Daily Fills'!L489:L20475,'Growth Plan &amp; Statistics'!M510,'Daily Fills'!O489:O20475))</f>
        <v/>
      </c>
      <c r="O510" s="15" t="str">
        <f aca="false">IF(N510="","",SUMIF('Daily Fills'!L489:L20475,'Growth Plan &amp; Statistics'!M510,'Daily Fills'!P489:P20475))</f>
        <v/>
      </c>
      <c r="P510" s="15" t="str">
        <f aca="false">IF(O510="","",SUMIF('Daily Fills'!L489:L20487,'Growth Plan &amp; Statistics'!M510,'Daily Fills'!E489:E20487)/1000000)</f>
        <v/>
      </c>
      <c r="Q510" s="16"/>
      <c r="R510" s="16" t="str">
        <f aca="false">IF(N510="","",F510)</f>
        <v/>
      </c>
      <c r="S510" s="10"/>
    </row>
    <row collapsed="false" customFormat="false" customHeight="false" hidden="false" ht="13.3" outlineLevel="0" r="511">
      <c r="A511" s="16" t="n">
        <v>492</v>
      </c>
      <c r="B511" s="16" t="n">
        <f aca="false">ROUNDUP(A511/5,0)</f>
        <v>99</v>
      </c>
      <c r="C511" s="16" t="n">
        <f aca="false">ROUNDUP(A511/20.83333333,0)</f>
        <v>24</v>
      </c>
      <c r="D511" s="65" t="inlineStr">
        <f aca="false">IF(M511="",IF(C511=C510,D510,EDATE(D510,1)),M511)</f>
        <is>
          <t/>
        </is>
      </c>
      <c r="E511" s="16" t="n">
        <f aca="false">I510</f>
        <v>4237775.81</v>
      </c>
      <c r="F511" s="15" t="n">
        <f aca="false">ROUND(MIN($B$14,IF(SizeCalc="margin",E511*$E$13*$E$12/100000,E511*$I$13/$I$12/10)),2)</f>
        <v>100</v>
      </c>
      <c r="G511" s="15" t="n">
        <f aca="false">$B$12*$B$13</f>
        <v>10</v>
      </c>
      <c r="H511" s="15" t="n">
        <f aca="false">IF(Q511="",G511*F511*10,Q511)</f>
        <v>10000</v>
      </c>
      <c r="I511" s="18" t="n">
        <f aca="false">E511+H511</f>
        <v>4247775.81</v>
      </c>
      <c r="J511" s="18" t="n">
        <f aca="false">J510+(I511-I510)</f>
        <v>4197775.81</v>
      </c>
      <c r="K511" s="67" t="n">
        <f aca="false">H511/E511</f>
        <v>0.0023597284161193</v>
      </c>
      <c r="L511" s="67"/>
      <c r="M511" s="64"/>
      <c r="N511" s="16" t="str">
        <f aca="false">IF(M511="","",SUMIF('Daily Fills'!L490:L20476,'Growth Plan &amp; Statistics'!M511,'Daily Fills'!O490:O20476))</f>
        <v/>
      </c>
      <c r="O511" s="15" t="str">
        <f aca="false">IF(N511="","",SUMIF('Daily Fills'!L490:L20476,'Growth Plan &amp; Statistics'!M511,'Daily Fills'!P490:P20476))</f>
        <v/>
      </c>
      <c r="P511" s="15" t="str">
        <f aca="false">IF(O511="","",SUMIF('Daily Fills'!L490:L20488,'Growth Plan &amp; Statistics'!M511,'Daily Fills'!E490:E20488)/1000000)</f>
        <v/>
      </c>
      <c r="Q511" s="16"/>
      <c r="R511" s="16" t="str">
        <f aca="false">IF(N511="","",F511)</f>
        <v/>
      </c>
      <c r="S511" s="10"/>
    </row>
    <row collapsed="false" customFormat="false" customHeight="false" hidden="false" ht="13.3" outlineLevel="0" r="512">
      <c r="A512" s="16" t="n">
        <v>493</v>
      </c>
      <c r="B512" s="16" t="n">
        <f aca="false">ROUNDUP(A512/5,0)</f>
        <v>99</v>
      </c>
      <c r="C512" s="16" t="n">
        <f aca="false">ROUNDUP(A512/20.83333333,0)</f>
        <v>24</v>
      </c>
      <c r="D512" s="65" t="inlineStr">
        <f aca="false">IF(M512="",IF(C512=C511,D511,EDATE(D511,1)),M512)</f>
        <is>
          <t/>
        </is>
      </c>
      <c r="E512" s="16" t="n">
        <f aca="false">I511</f>
        <v>4247775.81</v>
      </c>
      <c r="F512" s="15" t="n">
        <f aca="false">ROUND(MIN($B$14,IF(SizeCalc="margin",E512*$E$13*$E$12/100000,E512*$I$13/$I$12/10)),2)</f>
        <v>100</v>
      </c>
      <c r="G512" s="15" t="n">
        <f aca="false">$B$12*$B$13</f>
        <v>10</v>
      </c>
      <c r="H512" s="15" t="n">
        <f aca="false">IF(Q512="",G512*F512*10,Q512)</f>
        <v>10000</v>
      </c>
      <c r="I512" s="18" t="n">
        <f aca="false">E512+H512</f>
        <v>4257775.81</v>
      </c>
      <c r="J512" s="18" t="n">
        <f aca="false">J511+(I512-I511)</f>
        <v>4207775.81</v>
      </c>
      <c r="K512" s="67" t="n">
        <f aca="false">H512/E512</f>
        <v>0.00235417320670697</v>
      </c>
      <c r="L512" s="67"/>
      <c r="M512" s="64"/>
      <c r="N512" s="16" t="str">
        <f aca="false">IF(M512="","",SUMIF('Daily Fills'!L491:L20477,'Growth Plan &amp; Statistics'!M512,'Daily Fills'!O491:O20477))</f>
        <v/>
      </c>
      <c r="O512" s="15" t="str">
        <f aca="false">IF(N512="","",SUMIF('Daily Fills'!L491:L20477,'Growth Plan &amp; Statistics'!M512,'Daily Fills'!P491:P20477))</f>
        <v/>
      </c>
      <c r="P512" s="15" t="str">
        <f aca="false">IF(O512="","",SUMIF('Daily Fills'!L491:L20489,'Growth Plan &amp; Statistics'!M512,'Daily Fills'!E491:E20489)/1000000)</f>
        <v/>
      </c>
      <c r="Q512" s="16"/>
      <c r="R512" s="16" t="str">
        <f aca="false">IF(N512="","",F512)</f>
        <v/>
      </c>
      <c r="S512" s="10"/>
    </row>
    <row collapsed="false" customFormat="false" customHeight="false" hidden="false" ht="13.3" outlineLevel="0" r="513">
      <c r="A513" s="16" t="n">
        <v>494</v>
      </c>
      <c r="B513" s="16" t="n">
        <f aca="false">ROUNDUP(A513/5,0)</f>
        <v>99</v>
      </c>
      <c r="C513" s="16" t="n">
        <f aca="false">ROUNDUP(A513/20.83333333,0)</f>
        <v>24</v>
      </c>
      <c r="D513" s="65" t="inlineStr">
        <f aca="false">IF(M513="",IF(C513=C512,D512,EDATE(D512,1)),M513)</f>
        <is>
          <t/>
        </is>
      </c>
      <c r="E513" s="16" t="n">
        <f aca="false">I512</f>
        <v>4257775.81</v>
      </c>
      <c r="F513" s="15" t="n">
        <f aca="false">ROUND(MIN($B$14,IF(SizeCalc="margin",E513*$E$13*$E$12/100000,E513*$I$13/$I$12/10)),2)</f>
        <v>100</v>
      </c>
      <c r="G513" s="15" t="n">
        <f aca="false">$B$12*$B$13</f>
        <v>10</v>
      </c>
      <c r="H513" s="15" t="n">
        <f aca="false">IF(Q513="",G513*F513*10,Q513)</f>
        <v>10000</v>
      </c>
      <c r="I513" s="18" t="n">
        <f aca="false">E513+H513</f>
        <v>4267775.81</v>
      </c>
      <c r="J513" s="18" t="n">
        <f aca="false">J512+(I513-I512)</f>
        <v>4217775.81</v>
      </c>
      <c r="K513" s="67" t="n">
        <f aca="false">H513/E513</f>
        <v>0.00234864409171417</v>
      </c>
      <c r="L513" s="67"/>
      <c r="M513" s="64"/>
      <c r="N513" s="16" t="str">
        <f aca="false">IF(M513="","",SUMIF('Daily Fills'!L492:L20478,'Growth Plan &amp; Statistics'!M513,'Daily Fills'!O492:O20478))</f>
        <v/>
      </c>
      <c r="O513" s="15" t="str">
        <f aca="false">IF(N513="","",SUMIF('Daily Fills'!L492:L20478,'Growth Plan &amp; Statistics'!M513,'Daily Fills'!P492:P20478))</f>
        <v/>
      </c>
      <c r="P513" s="15" t="str">
        <f aca="false">IF(O513="","",SUMIF('Daily Fills'!L492:L20490,'Growth Plan &amp; Statistics'!M513,'Daily Fills'!E492:E20490)/1000000)</f>
        <v/>
      </c>
      <c r="Q513" s="16"/>
      <c r="R513" s="16" t="str">
        <f aca="false">IF(N513="","",F513)</f>
        <v/>
      </c>
      <c r="S513" s="10"/>
    </row>
    <row collapsed="false" customFormat="false" customHeight="false" hidden="false" ht="13.3" outlineLevel="0" r="514">
      <c r="A514" s="16" t="n">
        <v>495</v>
      </c>
      <c r="B514" s="16" t="n">
        <f aca="false">ROUNDUP(A514/5,0)</f>
        <v>99</v>
      </c>
      <c r="C514" s="16" t="n">
        <f aca="false">ROUNDUP(A514/20.83333333,0)</f>
        <v>24</v>
      </c>
      <c r="D514" s="65" t="inlineStr">
        <f aca="false">IF(M514="",IF(C514=C513,D513,EDATE(D513,1)),M514)</f>
        <is>
          <t/>
        </is>
      </c>
      <c r="E514" s="16" t="n">
        <f aca="false">I513</f>
        <v>4267775.81</v>
      </c>
      <c r="F514" s="15" t="n">
        <f aca="false">ROUND(MIN($B$14,IF(SizeCalc="margin",E514*$E$13*$E$12/100000,E514*$I$13/$I$12/10)),2)</f>
        <v>100</v>
      </c>
      <c r="G514" s="15" t="n">
        <f aca="false">$B$12*$B$13</f>
        <v>10</v>
      </c>
      <c r="H514" s="15" t="n">
        <f aca="false">IF(Q514="",G514*F514*10,Q514)</f>
        <v>10000</v>
      </c>
      <c r="I514" s="18" t="n">
        <f aca="false">E514+H514</f>
        <v>4277775.81</v>
      </c>
      <c r="J514" s="18" t="n">
        <f aca="false">J513+(I514-I513)</f>
        <v>4227775.81</v>
      </c>
      <c r="K514" s="67" t="n">
        <f aca="false">H514/E514</f>
        <v>0.00234314088771219</v>
      </c>
      <c r="L514" s="67"/>
      <c r="M514" s="64"/>
      <c r="N514" s="16" t="str">
        <f aca="false">IF(M514="","",SUMIF('Daily Fills'!L493:L20479,'Growth Plan &amp; Statistics'!M514,'Daily Fills'!O493:O20479))</f>
        <v/>
      </c>
      <c r="O514" s="15" t="str">
        <f aca="false">IF(N514="","",SUMIF('Daily Fills'!L493:L20479,'Growth Plan &amp; Statistics'!M514,'Daily Fills'!P493:P20479))</f>
        <v/>
      </c>
      <c r="P514" s="15" t="str">
        <f aca="false">IF(O514="","",SUMIF('Daily Fills'!L493:L20491,'Growth Plan &amp; Statistics'!M514,'Daily Fills'!E493:E20491)/1000000)</f>
        <v/>
      </c>
      <c r="Q514" s="16"/>
      <c r="R514" s="16" t="str">
        <f aca="false">IF(N514="","",F514)</f>
        <v/>
      </c>
      <c r="S514" s="10"/>
    </row>
    <row collapsed="false" customFormat="false" customHeight="false" hidden="false" ht="13.3" outlineLevel="0" r="515">
      <c r="A515" s="16" t="n">
        <v>496</v>
      </c>
      <c r="B515" s="16" t="n">
        <f aca="false">ROUNDUP(A515/5,0)</f>
        <v>100</v>
      </c>
      <c r="C515" s="16" t="n">
        <f aca="false">ROUNDUP(A515/20.83333333,0)</f>
        <v>24</v>
      </c>
      <c r="D515" s="65" t="inlineStr">
        <f aca="false">IF(M515="",IF(C515=C514,D514,EDATE(D514,1)),M515)</f>
        <is>
          <t/>
        </is>
      </c>
      <c r="E515" s="16" t="n">
        <f aca="false">I514</f>
        <v>4277775.81</v>
      </c>
      <c r="F515" s="15" t="n">
        <f aca="false">ROUND(MIN($B$14,IF(SizeCalc="margin",E515*$E$13*$E$12/100000,E515*$I$13/$I$12/10)),2)</f>
        <v>100</v>
      </c>
      <c r="G515" s="15" t="n">
        <f aca="false">$B$12*$B$13</f>
        <v>10</v>
      </c>
      <c r="H515" s="15" t="n">
        <f aca="false">IF(Q515="",G515*F515*10,Q515)</f>
        <v>10000</v>
      </c>
      <c r="I515" s="18" t="n">
        <f aca="false">E515+H515</f>
        <v>4287775.81</v>
      </c>
      <c r="J515" s="18" t="n">
        <f aca="false">J514+(I515-I514)</f>
        <v>4237775.81</v>
      </c>
      <c r="K515" s="67" t="n">
        <f aca="false">H515/E515</f>
        <v>0.00233766341298751</v>
      </c>
      <c r="L515" s="67"/>
      <c r="M515" s="64"/>
      <c r="N515" s="16" t="str">
        <f aca="false">IF(M515="","",SUMIF('Daily Fills'!L494:L20480,'Growth Plan &amp; Statistics'!M515,'Daily Fills'!O494:O20480))</f>
        <v/>
      </c>
      <c r="O515" s="15" t="str">
        <f aca="false">IF(N515="","",SUMIF('Daily Fills'!L494:L20480,'Growth Plan &amp; Statistics'!M515,'Daily Fills'!P494:P20480))</f>
        <v/>
      </c>
      <c r="P515" s="15" t="str">
        <f aca="false">IF(O515="","",SUMIF('Daily Fills'!L494:L20492,'Growth Plan &amp; Statistics'!M515,'Daily Fills'!E494:E20492)/1000000)</f>
        <v/>
      </c>
      <c r="Q515" s="16"/>
      <c r="R515" s="16" t="str">
        <f aca="false">IF(N515="","",F515)</f>
        <v/>
      </c>
      <c r="S515" s="10"/>
    </row>
    <row collapsed="false" customFormat="false" customHeight="false" hidden="false" ht="13.3" outlineLevel="0" r="516">
      <c r="A516" s="16" t="n">
        <v>497</v>
      </c>
      <c r="B516" s="16" t="n">
        <f aca="false">ROUNDUP(A516/5,0)</f>
        <v>100</v>
      </c>
      <c r="C516" s="16" t="n">
        <f aca="false">ROUNDUP(A516/20.83333333,0)</f>
        <v>24</v>
      </c>
      <c r="D516" s="65" t="inlineStr">
        <f aca="false">IF(M516="",IF(C516=C515,D515,EDATE(D515,1)),M516)</f>
        <is>
          <t/>
        </is>
      </c>
      <c r="E516" s="16" t="n">
        <f aca="false">I515</f>
        <v>4287775.81</v>
      </c>
      <c r="F516" s="15" t="n">
        <f aca="false">ROUND(MIN($B$14,IF(SizeCalc="margin",E516*$E$13*$E$12/100000,E516*$I$13/$I$12/10)),2)</f>
        <v>100</v>
      </c>
      <c r="G516" s="15" t="n">
        <f aca="false">$B$12*$B$13</f>
        <v>10</v>
      </c>
      <c r="H516" s="15" t="n">
        <f aca="false">IF(Q516="",G516*F516*10,Q516)</f>
        <v>10000</v>
      </c>
      <c r="I516" s="18" t="n">
        <f aca="false">E516+H516</f>
        <v>4297775.81</v>
      </c>
      <c r="J516" s="18" t="n">
        <f aca="false">J515+(I516-I515)</f>
        <v>4247775.81</v>
      </c>
      <c r="K516" s="67" t="n">
        <f aca="false">H516/E516</f>
        <v>0.00233221148752178</v>
      </c>
      <c r="L516" s="67"/>
      <c r="M516" s="64"/>
      <c r="N516" s="16" t="str">
        <f aca="false">IF(M516="","",SUMIF('Daily Fills'!L495:L20481,'Growth Plan &amp; Statistics'!M516,'Daily Fills'!O495:O20481))</f>
        <v/>
      </c>
      <c r="O516" s="15" t="str">
        <f aca="false">IF(N516="","",SUMIF('Daily Fills'!L495:L20481,'Growth Plan &amp; Statistics'!M516,'Daily Fills'!P495:P20481))</f>
        <v/>
      </c>
      <c r="P516" s="15" t="str">
        <f aca="false">IF(O516="","",SUMIF('Daily Fills'!L495:L20493,'Growth Plan &amp; Statistics'!M516,'Daily Fills'!E495:E20493)/1000000)</f>
        <v/>
      </c>
      <c r="Q516" s="16"/>
      <c r="R516" s="16" t="str">
        <f aca="false">IF(N516="","",F516)</f>
        <v/>
      </c>
      <c r="S516" s="10"/>
    </row>
    <row collapsed="false" customFormat="false" customHeight="false" hidden="false" ht="13.3" outlineLevel="0" r="517">
      <c r="A517" s="16" t="n">
        <v>498</v>
      </c>
      <c r="B517" s="16" t="n">
        <f aca="false">ROUNDUP(A517/5,0)</f>
        <v>100</v>
      </c>
      <c r="C517" s="16" t="n">
        <f aca="false">ROUNDUP(A517/20.83333333,0)</f>
        <v>24</v>
      </c>
      <c r="D517" s="65" t="inlineStr">
        <f aca="false">IF(M517="",IF(C517=C516,D516,EDATE(D516,1)),M517)</f>
        <is>
          <t/>
        </is>
      </c>
      <c r="E517" s="16" t="n">
        <f aca="false">I516</f>
        <v>4297775.81</v>
      </c>
      <c r="F517" s="15" t="n">
        <f aca="false">ROUND(MIN($B$14,IF(SizeCalc="margin",E517*$E$13*$E$12/100000,E517*$I$13/$I$12/10)),2)</f>
        <v>100</v>
      </c>
      <c r="G517" s="15" t="n">
        <f aca="false">$B$12*$B$13</f>
        <v>10</v>
      </c>
      <c r="H517" s="15" t="n">
        <f aca="false">IF(Q517="",G517*F517*10,Q517)</f>
        <v>10000</v>
      </c>
      <c r="I517" s="18" t="n">
        <f aca="false">E517+H517</f>
        <v>4307775.81</v>
      </c>
      <c r="J517" s="18" t="n">
        <f aca="false">J516+(I517-I516)</f>
        <v>4257775.81</v>
      </c>
      <c r="K517" s="67" t="n">
        <f aca="false">H517/E517</f>
        <v>0.00232678493297211</v>
      </c>
      <c r="L517" s="67"/>
      <c r="M517" s="64"/>
      <c r="N517" s="16" t="str">
        <f aca="false">IF(M517="","",SUMIF('Daily Fills'!L496:L20482,'Growth Plan &amp; Statistics'!M517,'Daily Fills'!O496:O20482))</f>
        <v/>
      </c>
      <c r="O517" s="15" t="str">
        <f aca="false">IF(N517="","",SUMIF('Daily Fills'!L496:L20482,'Growth Plan &amp; Statistics'!M517,'Daily Fills'!P496:P20482))</f>
        <v/>
      </c>
      <c r="P517" s="15" t="str">
        <f aca="false">IF(O517="","",SUMIF('Daily Fills'!L496:L20494,'Growth Plan &amp; Statistics'!M517,'Daily Fills'!E496:E20494)/1000000)</f>
        <v/>
      </c>
      <c r="Q517" s="16"/>
      <c r="R517" s="16" t="str">
        <f aca="false">IF(N517="","",F517)</f>
        <v/>
      </c>
      <c r="S517" s="10"/>
    </row>
    <row collapsed="false" customFormat="false" customHeight="false" hidden="false" ht="13.3" outlineLevel="0" r="518">
      <c r="A518" s="16" t="n">
        <v>499</v>
      </c>
      <c r="B518" s="16" t="n">
        <f aca="false">ROUNDUP(A518/5,0)</f>
        <v>100</v>
      </c>
      <c r="C518" s="16" t="n">
        <f aca="false">ROUNDUP(A518/20.83333333,0)</f>
        <v>24</v>
      </c>
      <c r="D518" s="65" t="inlineStr">
        <f aca="false">IF(M518="",IF(C518=C517,D517,EDATE(D517,1)),M518)</f>
        <is>
          <t/>
        </is>
      </c>
      <c r="E518" s="16" t="n">
        <f aca="false">I517</f>
        <v>4307775.81</v>
      </c>
      <c r="F518" s="15" t="n">
        <f aca="false">ROUND(MIN($B$14,IF(SizeCalc="margin",E518*$E$13*$E$12/100000,E518*$I$13/$I$12/10)),2)</f>
        <v>100</v>
      </c>
      <c r="G518" s="15" t="n">
        <f aca="false">$B$12*$B$13</f>
        <v>10</v>
      </c>
      <c r="H518" s="15" t="n">
        <f aca="false">IF(Q518="",G518*F518*10,Q518)</f>
        <v>10000</v>
      </c>
      <c r="I518" s="18" t="n">
        <f aca="false">E518+H518</f>
        <v>4317775.81</v>
      </c>
      <c r="J518" s="18" t="n">
        <f aca="false">J517+(I518-I517)</f>
        <v>4267775.81</v>
      </c>
      <c r="K518" s="67" t="n">
        <f aca="false">H518/E518</f>
        <v>0.00232138357265161</v>
      </c>
      <c r="L518" s="67"/>
      <c r="M518" s="64"/>
      <c r="N518" s="16" t="str">
        <f aca="false">IF(M518="","",SUMIF('Daily Fills'!L497:L20483,'Growth Plan &amp; Statistics'!M518,'Daily Fills'!O497:O20483))</f>
        <v/>
      </c>
      <c r="O518" s="15" t="str">
        <f aca="false">IF(N518="","",SUMIF('Daily Fills'!L497:L20483,'Growth Plan &amp; Statistics'!M518,'Daily Fills'!P497:P20483))</f>
        <v/>
      </c>
      <c r="P518" s="15" t="str">
        <f aca="false">IF(O518="","",SUMIF('Daily Fills'!L497:L20495,'Growth Plan &amp; Statistics'!M518,'Daily Fills'!E497:E20495)/1000000)</f>
        <v/>
      </c>
      <c r="Q518" s="16"/>
      <c r="R518" s="16" t="str">
        <f aca="false">IF(N518="","",F518)</f>
        <v/>
      </c>
      <c r="S518" s="10"/>
    </row>
    <row collapsed="false" customFormat="false" customHeight="false" hidden="false" ht="13.3" outlineLevel="0" r="519">
      <c r="A519" s="16" t="n">
        <v>500</v>
      </c>
      <c r="B519" s="16" t="n">
        <f aca="false">ROUNDUP(A519/5,0)</f>
        <v>100</v>
      </c>
      <c r="C519" s="16" t="n">
        <f aca="false">ROUNDUP(A519/20.83333333,0)</f>
        <v>25</v>
      </c>
      <c r="D519" s="65" t="n">
        <f aca="false">IF(M519="",IF(C519=C518,D518,EDATE(D518,1)),M519)</f>
        <v>42541</v>
      </c>
      <c r="E519" s="16" t="n">
        <f aca="false">I518</f>
        <v>4317775.81</v>
      </c>
      <c r="F519" s="15" t="n">
        <f aca="false">ROUND(MIN($B$14,IF(SizeCalc="margin",E519*$E$13*$E$12/100000,E519*$I$13/$I$12/10)),2)</f>
        <v>100</v>
      </c>
      <c r="G519" s="15" t="n">
        <f aca="false">$B$12*$B$13</f>
        <v>10</v>
      </c>
      <c r="H519" s="15" t="n">
        <f aca="false">IF(Q519="",G519*F519*10,Q519)</f>
        <v>10000</v>
      </c>
      <c r="I519" s="18" t="n">
        <f aca="false">E519+H519</f>
        <v>4327775.81</v>
      </c>
      <c r="J519" s="18" t="n">
        <f aca="false">J518+(I519-I518)</f>
        <v>4277775.81</v>
      </c>
      <c r="K519" s="67" t="n">
        <f aca="false">H519/E519</f>
        <v>0.00231600723151024</v>
      </c>
      <c r="L519" s="67"/>
      <c r="M519" s="64"/>
      <c r="N519" s="16" t="str">
        <f aca="false">IF(M519="","",SUMIF('Daily Fills'!L498:L20484,'Growth Plan &amp; Statistics'!M519,'Daily Fills'!O498:O20484))</f>
        <v/>
      </c>
      <c r="O519" s="15" t="str">
        <f aca="false">IF(N519="","",SUMIF('Daily Fills'!L498:L20484,'Growth Plan &amp; Statistics'!M519,'Daily Fills'!P498:P20484))</f>
        <v/>
      </c>
      <c r="P519" s="15" t="str">
        <f aca="false">IF(O519="","",SUMIF('Daily Fills'!L498:L20496,'Growth Plan &amp; Statistics'!M519,'Daily Fills'!E498:E20496)/1000000)</f>
        <v/>
      </c>
      <c r="Q519" s="16"/>
      <c r="R519" s="16" t="str">
        <f aca="false">IF(N519="","",F519)</f>
        <v/>
      </c>
      <c r="S519" s="10"/>
    </row>
    <row collapsed="false" customFormat="false" customHeight="false" hidden="false" ht="13.3" outlineLevel="0" r="520">
      <c r="A520" s="16" t="n">
        <v>501</v>
      </c>
      <c r="B520" s="16" t="n">
        <f aca="false">ROUNDUP(A520/5,0)</f>
        <v>101</v>
      </c>
      <c r="C520" s="16" t="n">
        <f aca="false">ROUNDUP(A520/20.83333333,0)</f>
        <v>25</v>
      </c>
      <c r="D520" s="65" t="inlineStr">
        <f aca="false">IF(M520="",IF(C520=C519,D519,EDATE(D519,1)),M520)</f>
        <is>
          <t/>
        </is>
      </c>
      <c r="E520" s="16" t="n">
        <f aca="false">I519</f>
        <v>4327775.81</v>
      </c>
      <c r="F520" s="15" t="n">
        <f aca="false">ROUND(MIN($B$14,IF(SizeCalc="margin",E520*$E$13*$E$12/100000,E520*$I$13/$I$12/10)),2)</f>
        <v>100</v>
      </c>
      <c r="G520" s="15" t="n">
        <f aca="false">$B$12*$B$13</f>
        <v>10</v>
      </c>
      <c r="H520" s="15" t="n">
        <f aca="false">IF(Q520="",G520*F520*10,Q520)</f>
        <v>10000</v>
      </c>
      <c r="I520" s="18" t="n">
        <f aca="false">E520+H520</f>
        <v>4337775.81</v>
      </c>
      <c r="J520" s="18" t="n">
        <f aca="false">J519+(I520-I519)</f>
        <v>4287775.81</v>
      </c>
      <c r="K520" s="67" t="n">
        <f aca="false">H520/E520</f>
        <v>0.00231065573611587</v>
      </c>
      <c r="L520" s="67"/>
      <c r="M520" s="64"/>
      <c r="N520" s="16" t="str">
        <f aca="false">IF(M520="","",SUMIF('Daily Fills'!L499:L20485,'Growth Plan &amp; Statistics'!M520,'Daily Fills'!O499:O20485))</f>
        <v/>
      </c>
      <c r="O520" s="15" t="str">
        <f aca="false">IF(N520="","",SUMIF('Daily Fills'!L499:L20485,'Growth Plan &amp; Statistics'!M520,'Daily Fills'!P499:P20485))</f>
        <v/>
      </c>
      <c r="P520" s="15" t="str">
        <f aca="false">IF(O520="","",SUMIF('Daily Fills'!L499:L20497,'Growth Plan &amp; Statistics'!M520,'Daily Fills'!E499:E20497)/1000000)</f>
        <v/>
      </c>
      <c r="Q520" s="16"/>
      <c r="R520" s="16" t="str">
        <f aca="false">IF(N520="","",F520)</f>
        <v/>
      </c>
      <c r="S520" s="10"/>
    </row>
    <row collapsed="false" customFormat="false" customHeight="false" hidden="false" ht="13.3" outlineLevel="0" r="521">
      <c r="A521" s="16" t="n">
        <v>502</v>
      </c>
      <c r="B521" s="16" t="n">
        <f aca="false">ROUNDUP(A521/5,0)</f>
        <v>101</v>
      </c>
      <c r="C521" s="16" t="n">
        <f aca="false">ROUNDUP(A521/20.83333333,0)</f>
        <v>25</v>
      </c>
      <c r="D521" s="65" t="inlineStr">
        <f aca="false">IF(M521="",IF(C521=C520,D520,EDATE(D520,1)),M521)</f>
        <is>
          <t/>
        </is>
      </c>
      <c r="E521" s="16" t="n">
        <f aca="false">I520</f>
        <v>4337775.81</v>
      </c>
      <c r="F521" s="15" t="n">
        <f aca="false">ROUND(MIN($B$14,IF(SizeCalc="margin",E521*$E$13*$E$12/100000,E521*$I$13/$I$12/10)),2)</f>
        <v>100</v>
      </c>
      <c r="G521" s="15" t="n">
        <f aca="false">$B$12*$B$13</f>
        <v>10</v>
      </c>
      <c r="H521" s="15" t="n">
        <f aca="false">IF(Q521="",G521*F521*10,Q521)</f>
        <v>10000</v>
      </c>
      <c r="I521" s="18" t="n">
        <f aca="false">E521+H521</f>
        <v>4347775.81</v>
      </c>
      <c r="J521" s="18" t="n">
        <f aca="false">J520+(I521-I520)</f>
        <v>4297775.81</v>
      </c>
      <c r="K521" s="67" t="n">
        <f aca="false">H521/E521</f>
        <v>0.00230532891463563</v>
      </c>
      <c r="L521" s="67"/>
      <c r="M521" s="64"/>
      <c r="N521" s="16" t="str">
        <f aca="false">IF(M521="","",SUMIF('Daily Fills'!L500:L20486,'Growth Plan &amp; Statistics'!M521,'Daily Fills'!O500:O20486))</f>
        <v/>
      </c>
      <c r="O521" s="15" t="str">
        <f aca="false">IF(N521="","",SUMIF('Daily Fills'!L500:L20486,'Growth Plan &amp; Statistics'!M521,'Daily Fills'!P500:P20486))</f>
        <v/>
      </c>
      <c r="P521" s="15" t="str">
        <f aca="false">IF(O521="","",SUMIF('Daily Fills'!L500:L20498,'Growth Plan &amp; Statistics'!M521,'Daily Fills'!E500:E20498)/1000000)</f>
        <v/>
      </c>
      <c r="Q521" s="16"/>
      <c r="R521" s="16" t="str">
        <f aca="false">IF(N521="","",F521)</f>
        <v/>
      </c>
      <c r="S521" s="10"/>
    </row>
    <row collapsed="false" customFormat="false" customHeight="false" hidden="false" ht="13.3" outlineLevel="0" r="522">
      <c r="A522" s="16" t="n">
        <v>503</v>
      </c>
      <c r="B522" s="16" t="n">
        <f aca="false">ROUNDUP(A522/5,0)</f>
        <v>101</v>
      </c>
      <c r="C522" s="16" t="n">
        <f aca="false">ROUNDUP(A522/20.83333333,0)</f>
        <v>25</v>
      </c>
      <c r="D522" s="65" t="inlineStr">
        <f aca="false">IF(M522="",IF(C522=C521,D521,EDATE(D521,1)),M522)</f>
        <is>
          <t/>
        </is>
      </c>
      <c r="E522" s="16" t="n">
        <f aca="false">I521</f>
        <v>4347775.81</v>
      </c>
      <c r="F522" s="15" t="n">
        <f aca="false">ROUND(MIN($B$14,IF(SizeCalc="margin",E522*$E$13*$E$12/100000,E522*$I$13/$I$12/10)),2)</f>
        <v>100</v>
      </c>
      <c r="G522" s="15" t="n">
        <f aca="false">$B$12*$B$13</f>
        <v>10</v>
      </c>
      <c r="H522" s="15" t="n">
        <f aca="false">IF(Q522="",G522*F522*10,Q522)</f>
        <v>10000</v>
      </c>
      <c r="I522" s="18" t="n">
        <f aca="false">E522+H522</f>
        <v>4357775.81</v>
      </c>
      <c r="J522" s="18" t="n">
        <f aca="false">J521+(I522-I521)</f>
        <v>4307775.81</v>
      </c>
      <c r="K522" s="67" t="n">
        <f aca="false">H522/E522</f>
        <v>0.00230002659681756</v>
      </c>
      <c r="L522" s="67"/>
      <c r="M522" s="64"/>
      <c r="N522" s="16" t="str">
        <f aca="false">IF(M522="","",SUMIF('Daily Fills'!L501:L20487,'Growth Plan &amp; Statistics'!M522,'Daily Fills'!O501:O20487))</f>
        <v/>
      </c>
      <c r="O522" s="15" t="str">
        <f aca="false">IF(N522="","",SUMIF('Daily Fills'!L501:L20487,'Growth Plan &amp; Statistics'!M522,'Daily Fills'!P501:P20487))</f>
        <v/>
      </c>
      <c r="P522" s="15" t="str">
        <f aca="false">IF(O522="","",SUMIF('Daily Fills'!L501:L20499,'Growth Plan &amp; Statistics'!M522,'Daily Fills'!E501:E20499)/1000000)</f>
        <v/>
      </c>
      <c r="Q522" s="16"/>
      <c r="R522" s="16" t="str">
        <f aca="false">IF(N522="","",F522)</f>
        <v/>
      </c>
      <c r="S522" s="10"/>
    </row>
    <row collapsed="false" customFormat="false" customHeight="false" hidden="false" ht="13.3" outlineLevel="0" r="523">
      <c r="A523" s="16" t="n">
        <v>504</v>
      </c>
      <c r="B523" s="16" t="n">
        <f aca="false">ROUNDUP(A523/5,0)</f>
        <v>101</v>
      </c>
      <c r="C523" s="16" t="n">
        <f aca="false">ROUNDUP(A523/20.83333333,0)</f>
        <v>25</v>
      </c>
      <c r="D523" s="65" t="inlineStr">
        <f aca="false">IF(M523="",IF(C523=C522,D522,EDATE(D522,1)),M523)</f>
        <is>
          <t/>
        </is>
      </c>
      <c r="E523" s="16" t="n">
        <f aca="false">I522</f>
        <v>4357775.81</v>
      </c>
      <c r="F523" s="15" t="n">
        <f aca="false">ROUND(MIN($B$14,IF(SizeCalc="margin",E523*$E$13*$E$12/100000,E523*$I$13/$I$12/10)),2)</f>
        <v>100</v>
      </c>
      <c r="G523" s="15" t="n">
        <f aca="false">$B$12*$B$13</f>
        <v>10</v>
      </c>
      <c r="H523" s="15" t="n">
        <f aca="false">IF(Q523="",G523*F523*10,Q523)</f>
        <v>10000</v>
      </c>
      <c r="I523" s="18" t="n">
        <f aca="false">E523+H523</f>
        <v>4367775.81</v>
      </c>
      <c r="J523" s="18" t="n">
        <f aca="false">J522+(I523-I522)</f>
        <v>4317775.81</v>
      </c>
      <c r="K523" s="67" t="n">
        <f aca="false">H523/E523</f>
        <v>0.00229474861397241</v>
      </c>
      <c r="L523" s="67"/>
      <c r="M523" s="64"/>
      <c r="N523" s="16" t="str">
        <f aca="false">IF(M523="","",SUMIF('Daily Fills'!L502:L20488,'Growth Plan &amp; Statistics'!M523,'Daily Fills'!O502:O20488))</f>
        <v/>
      </c>
      <c r="O523" s="15" t="str">
        <f aca="false">IF(N523="","",SUMIF('Daily Fills'!L502:L20488,'Growth Plan &amp; Statistics'!M523,'Daily Fills'!P502:P20488))</f>
        <v/>
      </c>
      <c r="P523" s="15" t="str">
        <f aca="false">IF(O523="","",SUMIF('Daily Fills'!L502:L20500,'Growth Plan &amp; Statistics'!M523,'Daily Fills'!E502:E20500)/1000000)</f>
        <v/>
      </c>
      <c r="Q523" s="16"/>
      <c r="R523" s="16" t="str">
        <f aca="false">IF(N523="","",F523)</f>
        <v/>
      </c>
      <c r="S523" s="10"/>
    </row>
    <row collapsed="false" customFormat="false" customHeight="false" hidden="false" ht="13.3" outlineLevel="0" r="524">
      <c r="A524" s="16" t="n">
        <v>505</v>
      </c>
      <c r="B524" s="16" t="n">
        <f aca="false">ROUNDUP(A524/5,0)</f>
        <v>101</v>
      </c>
      <c r="C524" s="16" t="n">
        <f aca="false">ROUNDUP(A524/20.83333333,0)</f>
        <v>25</v>
      </c>
      <c r="D524" s="65" t="inlineStr">
        <f aca="false">IF(M524="",IF(C524=C523,D523,EDATE(D523,1)),M524)</f>
        <is>
          <t/>
        </is>
      </c>
      <c r="E524" s="16" t="n">
        <f aca="false">I523</f>
        <v>4367775.81</v>
      </c>
      <c r="F524" s="15" t="n">
        <f aca="false">ROUND(MIN($B$14,IF(SizeCalc="margin",E524*$E$13*$E$12/100000,E524*$I$13/$I$12/10)),2)</f>
        <v>100</v>
      </c>
      <c r="G524" s="15" t="n">
        <f aca="false">$B$12*$B$13</f>
        <v>10</v>
      </c>
      <c r="H524" s="15" t="n">
        <f aca="false">IF(Q524="",G524*F524*10,Q524)</f>
        <v>10000</v>
      </c>
      <c r="I524" s="18" t="n">
        <f aca="false">E524+H524</f>
        <v>4377775.81</v>
      </c>
      <c r="J524" s="18" t="n">
        <f aca="false">J523+(I524-I523)</f>
        <v>4327775.81</v>
      </c>
      <c r="K524" s="67" t="n">
        <f aca="false">H524/E524</f>
        <v>0.00228949479895581</v>
      </c>
      <c r="L524" s="67"/>
      <c r="M524" s="64"/>
      <c r="N524" s="16" t="str">
        <f aca="false">IF(M524="","",SUMIF('Daily Fills'!L503:L20489,'Growth Plan &amp; Statistics'!M524,'Daily Fills'!O503:O20489))</f>
        <v/>
      </c>
      <c r="O524" s="15" t="str">
        <f aca="false">IF(N524="","",SUMIF('Daily Fills'!L503:L20489,'Growth Plan &amp; Statistics'!M524,'Daily Fills'!P503:P20489))</f>
        <v/>
      </c>
      <c r="P524" s="15" t="str">
        <f aca="false">IF(O524="","",SUMIF('Daily Fills'!L503:L20501,'Growth Plan &amp; Statistics'!M524,'Daily Fills'!E503:E20501)/1000000)</f>
        <v/>
      </c>
      <c r="Q524" s="16"/>
      <c r="R524" s="16" t="str">
        <f aca="false">IF(N524="","",F524)</f>
        <v/>
      </c>
      <c r="S524" s="10"/>
    </row>
    <row collapsed="false" customFormat="false" customHeight="false" hidden="false" ht="13.3" outlineLevel="0" r="525">
      <c r="A525" s="16" t="n">
        <v>506</v>
      </c>
      <c r="B525" s="16" t="n">
        <f aca="false">ROUNDUP(A525/5,0)</f>
        <v>102</v>
      </c>
      <c r="C525" s="16" t="n">
        <f aca="false">ROUNDUP(A525/20.83333333,0)</f>
        <v>25</v>
      </c>
      <c r="D525" s="65" t="inlineStr">
        <f aca="false">IF(M525="",IF(C525=C524,D524,EDATE(D524,1)),M525)</f>
        <is>
          <t/>
        </is>
      </c>
      <c r="E525" s="16" t="n">
        <f aca="false">I524</f>
        <v>4377775.81</v>
      </c>
      <c r="F525" s="15" t="n">
        <f aca="false">ROUND(MIN($B$14,IF(SizeCalc="margin",E525*$E$13*$E$12/100000,E525*$I$13/$I$12/10)),2)</f>
        <v>100</v>
      </c>
      <c r="G525" s="15" t="n">
        <f aca="false">$B$12*$B$13</f>
        <v>10</v>
      </c>
      <c r="H525" s="15" t="n">
        <f aca="false">IF(Q525="",G525*F525*10,Q525)</f>
        <v>10000</v>
      </c>
      <c r="I525" s="18" t="n">
        <f aca="false">E525+H525</f>
        <v>4387775.81</v>
      </c>
      <c r="J525" s="18" t="n">
        <f aca="false">J524+(I525-I524)</f>
        <v>4337775.81</v>
      </c>
      <c r="K525" s="67" t="n">
        <f aca="false">H525/E525</f>
        <v>0.00228426498615058</v>
      </c>
      <c r="L525" s="67"/>
      <c r="M525" s="64"/>
      <c r="N525" s="16" t="str">
        <f aca="false">IF(M525="","",SUMIF('Daily Fills'!L504:L20490,'Growth Plan &amp; Statistics'!M525,'Daily Fills'!O504:O20490))</f>
        <v/>
      </c>
      <c r="O525" s="15" t="str">
        <f aca="false">IF(N525="","",SUMIF('Daily Fills'!L504:L20490,'Growth Plan &amp; Statistics'!M525,'Daily Fills'!P504:P20490))</f>
        <v/>
      </c>
      <c r="P525" s="15" t="str">
        <f aca="false">IF(O525="","",SUMIF('Daily Fills'!L504:L20502,'Growth Plan &amp; Statistics'!M525,'Daily Fills'!E504:E20502)/1000000)</f>
        <v/>
      </c>
      <c r="Q525" s="16"/>
      <c r="R525" s="16" t="str">
        <f aca="false">IF(N525="","",F525)</f>
        <v/>
      </c>
      <c r="S525" s="10"/>
    </row>
    <row collapsed="false" customFormat="false" customHeight="false" hidden="false" ht="13.3" outlineLevel="0" r="526">
      <c r="A526" s="16" t="n">
        <v>507</v>
      </c>
      <c r="B526" s="16" t="n">
        <f aca="false">ROUNDUP(A526/5,0)</f>
        <v>102</v>
      </c>
      <c r="C526" s="16" t="n">
        <f aca="false">ROUNDUP(A526/20.83333333,0)</f>
        <v>25</v>
      </c>
      <c r="D526" s="65" t="inlineStr">
        <f aca="false">IF(M526="",IF(C526=C525,D525,EDATE(D525,1)),M526)</f>
        <is>
          <t/>
        </is>
      </c>
      <c r="E526" s="16" t="n">
        <f aca="false">I525</f>
        <v>4387775.81</v>
      </c>
      <c r="F526" s="15" t="n">
        <f aca="false">ROUND(MIN($B$14,IF(SizeCalc="margin",E526*$E$13*$E$12/100000,E526*$I$13/$I$12/10)),2)</f>
        <v>100</v>
      </c>
      <c r="G526" s="15" t="n">
        <f aca="false">$B$12*$B$13</f>
        <v>10</v>
      </c>
      <c r="H526" s="15" t="n">
        <f aca="false">IF(Q526="",G526*F526*10,Q526)</f>
        <v>10000</v>
      </c>
      <c r="I526" s="18" t="n">
        <f aca="false">E526+H526</f>
        <v>4397775.81</v>
      </c>
      <c r="J526" s="18" t="n">
        <f aca="false">J525+(I526-I525)</f>
        <v>4347775.81</v>
      </c>
      <c r="K526" s="67" t="n">
        <f aca="false">H526/E526</f>
        <v>0.00227905901144936</v>
      </c>
      <c r="L526" s="67"/>
      <c r="M526" s="64"/>
      <c r="N526" s="16" t="str">
        <f aca="false">IF(M526="","",SUMIF('Daily Fills'!L505:L20491,'Growth Plan &amp; Statistics'!M526,'Daily Fills'!O505:O20491))</f>
        <v/>
      </c>
      <c r="O526" s="15" t="str">
        <f aca="false">IF(N526="","",SUMIF('Daily Fills'!L505:L20491,'Growth Plan &amp; Statistics'!M526,'Daily Fills'!P505:P20491))</f>
        <v/>
      </c>
      <c r="P526" s="15" t="str">
        <f aca="false">IF(O526="","",SUMIF('Daily Fills'!L505:L20503,'Growth Plan &amp; Statistics'!M526,'Daily Fills'!E505:E20503)/1000000)</f>
        <v/>
      </c>
      <c r="Q526" s="16"/>
      <c r="R526" s="16" t="str">
        <f aca="false">IF(N526="","",F526)</f>
        <v/>
      </c>
      <c r="S526" s="10"/>
    </row>
    <row collapsed="false" customFormat="false" customHeight="false" hidden="false" ht="13.3" outlineLevel="0" r="527">
      <c r="A527" s="16" t="n">
        <v>508</v>
      </c>
      <c r="B527" s="16" t="n">
        <f aca="false">ROUNDUP(A527/5,0)</f>
        <v>102</v>
      </c>
      <c r="C527" s="16" t="n">
        <f aca="false">ROUNDUP(A527/20.83333333,0)</f>
        <v>25</v>
      </c>
      <c r="D527" s="65" t="inlineStr">
        <f aca="false">IF(M527="",IF(C527=C526,D526,EDATE(D526,1)),M527)</f>
        <is>
          <t/>
        </is>
      </c>
      <c r="E527" s="16" t="n">
        <f aca="false">I526</f>
        <v>4397775.81</v>
      </c>
      <c r="F527" s="15" t="n">
        <f aca="false">ROUND(MIN($B$14,IF(SizeCalc="margin",E527*$E$13*$E$12/100000,E527*$I$13/$I$12/10)),2)</f>
        <v>100</v>
      </c>
      <c r="G527" s="15" t="n">
        <f aca="false">$B$12*$B$13</f>
        <v>10</v>
      </c>
      <c r="H527" s="15" t="n">
        <f aca="false">IF(Q527="",G527*F527*10,Q527)</f>
        <v>10000</v>
      </c>
      <c r="I527" s="18" t="n">
        <f aca="false">E527+H527</f>
        <v>4407775.81</v>
      </c>
      <c r="J527" s="18" t="n">
        <f aca="false">J526+(I527-I526)</f>
        <v>4357775.81</v>
      </c>
      <c r="K527" s="67" t="n">
        <f aca="false">H527/E527</f>
        <v>0.00227387671223741</v>
      </c>
      <c r="L527" s="67"/>
      <c r="M527" s="64"/>
      <c r="N527" s="16" t="str">
        <f aca="false">IF(M527="","",SUMIF('Daily Fills'!L506:L20492,'Growth Plan &amp; Statistics'!M527,'Daily Fills'!O506:O20492))</f>
        <v/>
      </c>
      <c r="O527" s="15" t="str">
        <f aca="false">IF(N527="","",SUMIF('Daily Fills'!L506:L20492,'Growth Plan &amp; Statistics'!M527,'Daily Fills'!P506:P20492))</f>
        <v/>
      </c>
      <c r="P527" s="15" t="str">
        <f aca="false">IF(O527="","",SUMIF('Daily Fills'!L506:L20504,'Growth Plan &amp; Statistics'!M527,'Daily Fills'!E506:E20504)/1000000)</f>
        <v/>
      </c>
      <c r="Q527" s="16"/>
      <c r="R527" s="16" t="str">
        <f aca="false">IF(N527="","",F527)</f>
        <v/>
      </c>
      <c r="S527" s="10"/>
    </row>
    <row collapsed="false" customFormat="false" customHeight="false" hidden="false" ht="13.3" outlineLevel="0" r="528">
      <c r="A528" s="16" t="n">
        <v>509</v>
      </c>
      <c r="B528" s="16" t="n">
        <f aca="false">ROUNDUP(A528/5,0)</f>
        <v>102</v>
      </c>
      <c r="C528" s="16" t="n">
        <f aca="false">ROUNDUP(A528/20.83333333,0)</f>
        <v>25</v>
      </c>
      <c r="D528" s="65" t="inlineStr">
        <f aca="false">IF(M528="",IF(C528=C527,D527,EDATE(D527,1)),M528)</f>
        <is>
          <t/>
        </is>
      </c>
      <c r="E528" s="16" t="n">
        <f aca="false">I527</f>
        <v>4407775.81</v>
      </c>
      <c r="F528" s="15" t="n">
        <f aca="false">ROUND(MIN($B$14,IF(SizeCalc="margin",E528*$E$13*$E$12/100000,E528*$I$13/$I$12/10)),2)</f>
        <v>100</v>
      </c>
      <c r="G528" s="15" t="n">
        <f aca="false">$B$12*$B$13</f>
        <v>10</v>
      </c>
      <c r="H528" s="15" t="n">
        <f aca="false">IF(Q528="",G528*F528*10,Q528)</f>
        <v>10000</v>
      </c>
      <c r="I528" s="18" t="n">
        <f aca="false">E528+H528</f>
        <v>4417775.81</v>
      </c>
      <c r="J528" s="18" t="n">
        <f aca="false">J527+(I528-I527)</f>
        <v>4367775.81</v>
      </c>
      <c r="K528" s="67" t="n">
        <f aca="false">H528/E528</f>
        <v>0.00226871792737571</v>
      </c>
      <c r="L528" s="67"/>
      <c r="M528" s="64"/>
      <c r="N528" s="16" t="str">
        <f aca="false">IF(M528="","",SUMIF('Daily Fills'!L507:L20493,'Growth Plan &amp; Statistics'!M528,'Daily Fills'!O507:O20493))</f>
        <v/>
      </c>
      <c r="O528" s="15" t="str">
        <f aca="false">IF(N528="","",SUMIF('Daily Fills'!L507:L20493,'Growth Plan &amp; Statistics'!M528,'Daily Fills'!P507:P20493))</f>
        <v/>
      </c>
      <c r="P528" s="15" t="str">
        <f aca="false">IF(O528="","",SUMIF('Daily Fills'!L507:L20505,'Growth Plan &amp; Statistics'!M528,'Daily Fills'!E507:E20505)/1000000)</f>
        <v/>
      </c>
      <c r="Q528" s="16"/>
      <c r="R528" s="16" t="str">
        <f aca="false">IF(N528="","",F528)</f>
        <v/>
      </c>
      <c r="S528" s="10"/>
    </row>
    <row collapsed="false" customFormat="false" customHeight="false" hidden="false" ht="13.3" outlineLevel="0" r="529">
      <c r="A529" s="16" t="n">
        <v>510</v>
      </c>
      <c r="B529" s="16" t="n">
        <f aca="false">ROUNDUP(A529/5,0)</f>
        <v>102</v>
      </c>
      <c r="C529" s="16" t="n">
        <f aca="false">ROUNDUP(A529/20.83333333,0)</f>
        <v>25</v>
      </c>
      <c r="D529" s="65" t="inlineStr">
        <f aca="false">IF(M529="",IF(C529=C528,D528,EDATE(D528,1)),M529)</f>
        <is>
          <t/>
        </is>
      </c>
      <c r="E529" s="16" t="n">
        <f aca="false">I528</f>
        <v>4417775.81</v>
      </c>
      <c r="F529" s="15" t="n">
        <f aca="false">ROUND(MIN($B$14,IF(SizeCalc="margin",E529*$E$13*$E$12/100000,E529*$I$13/$I$12/10)),2)</f>
        <v>100</v>
      </c>
      <c r="G529" s="15" t="n">
        <f aca="false">$B$12*$B$13</f>
        <v>10</v>
      </c>
      <c r="H529" s="15" t="n">
        <f aca="false">IF(Q529="",G529*F529*10,Q529)</f>
        <v>10000</v>
      </c>
      <c r="I529" s="18" t="n">
        <f aca="false">E529+H529</f>
        <v>4427775.81</v>
      </c>
      <c r="J529" s="18" t="n">
        <f aca="false">J528+(I529-I528)</f>
        <v>4377775.81</v>
      </c>
      <c r="K529" s="67" t="n">
        <f aca="false">H529/E529</f>
        <v>0.00226358249718426</v>
      </c>
      <c r="L529" s="67"/>
      <c r="M529" s="64"/>
      <c r="N529" s="16" t="str">
        <f aca="false">IF(M529="","",SUMIF('Daily Fills'!L508:L20494,'Growth Plan &amp; Statistics'!M529,'Daily Fills'!O508:O20494))</f>
        <v/>
      </c>
      <c r="O529" s="15" t="str">
        <f aca="false">IF(N529="","",SUMIF('Daily Fills'!L508:L20494,'Growth Plan &amp; Statistics'!M529,'Daily Fills'!P508:P20494))</f>
        <v/>
      </c>
      <c r="P529" s="15" t="str">
        <f aca="false">IF(O529="","",SUMIF('Daily Fills'!L508:L20506,'Growth Plan &amp; Statistics'!M529,'Daily Fills'!E508:E20506)/1000000)</f>
        <v/>
      </c>
      <c r="Q529" s="16"/>
      <c r="R529" s="16" t="str">
        <f aca="false">IF(N529="","",F529)</f>
        <v/>
      </c>
      <c r="S529" s="10"/>
    </row>
    <row collapsed="false" customFormat="false" customHeight="false" hidden="false" ht="13.3" outlineLevel="0" r="530">
      <c r="A530" s="16" t="n">
        <v>511</v>
      </c>
      <c r="B530" s="16" t="n">
        <f aca="false">ROUNDUP(A530/5,0)</f>
        <v>103</v>
      </c>
      <c r="C530" s="16" t="n">
        <f aca="false">ROUNDUP(A530/20.83333333,0)</f>
        <v>25</v>
      </c>
      <c r="D530" s="65" t="inlineStr">
        <f aca="false">IF(M530="",IF(C530=C529,D529,EDATE(D529,1)),M530)</f>
        <is>
          <t/>
        </is>
      </c>
      <c r="E530" s="16" t="n">
        <f aca="false">I529</f>
        <v>4427775.81</v>
      </c>
      <c r="F530" s="15" t="n">
        <f aca="false">ROUND(MIN($B$14,IF(SizeCalc="margin",E530*$E$13*$E$12/100000,E530*$I$13/$I$12/10)),2)</f>
        <v>100</v>
      </c>
      <c r="G530" s="15" t="n">
        <f aca="false">$B$12*$B$13</f>
        <v>10</v>
      </c>
      <c r="H530" s="15" t="n">
        <f aca="false">IF(Q530="",G530*F530*10,Q530)</f>
        <v>10000</v>
      </c>
      <c r="I530" s="18" t="n">
        <f aca="false">E530+H530</f>
        <v>4437775.81</v>
      </c>
      <c r="J530" s="18" t="n">
        <f aca="false">J529+(I530-I529)</f>
        <v>4387775.81</v>
      </c>
      <c r="K530" s="67" t="n">
        <f aca="false">H530/E530</f>
        <v>0.00225847026342555</v>
      </c>
      <c r="L530" s="67"/>
      <c r="M530" s="64"/>
      <c r="N530" s="16" t="str">
        <f aca="false">IF(M530="","",SUMIF('Daily Fills'!L509:L20495,'Growth Plan &amp; Statistics'!M530,'Daily Fills'!O509:O20495))</f>
        <v/>
      </c>
      <c r="O530" s="15" t="str">
        <f aca="false">IF(N530="","",SUMIF('Daily Fills'!L509:L20495,'Growth Plan &amp; Statistics'!M530,'Daily Fills'!P509:P20495))</f>
        <v/>
      </c>
      <c r="P530" s="15" t="str">
        <f aca="false">IF(O530="","",SUMIF('Daily Fills'!L509:L20507,'Growth Plan &amp; Statistics'!M530,'Daily Fills'!E509:E20507)/1000000)</f>
        <v/>
      </c>
      <c r="Q530" s="16"/>
      <c r="R530" s="16" t="str">
        <f aca="false">IF(N530="","",F530)</f>
        <v/>
      </c>
      <c r="S530" s="10"/>
    </row>
    <row collapsed="false" customFormat="false" customHeight="false" hidden="false" ht="13.3" outlineLevel="0" r="531">
      <c r="A531" s="16" t="n">
        <v>512</v>
      </c>
      <c r="B531" s="16" t="n">
        <f aca="false">ROUNDUP(A531/5,0)</f>
        <v>103</v>
      </c>
      <c r="C531" s="16" t="n">
        <f aca="false">ROUNDUP(A531/20.83333333,0)</f>
        <v>25</v>
      </c>
      <c r="D531" s="65" t="inlineStr">
        <f aca="false">IF(M531="",IF(C531=C530,D530,EDATE(D530,1)),M531)</f>
        <is>
          <t/>
        </is>
      </c>
      <c r="E531" s="16" t="n">
        <f aca="false">I530</f>
        <v>4437775.81</v>
      </c>
      <c r="F531" s="15" t="n">
        <f aca="false">ROUND(MIN($B$14,IF(SizeCalc="margin",E531*$E$13*$E$12/100000,E531*$I$13/$I$12/10)),2)</f>
        <v>100</v>
      </c>
      <c r="G531" s="15" t="n">
        <f aca="false">$B$12*$B$13</f>
        <v>10</v>
      </c>
      <c r="H531" s="15" t="n">
        <f aca="false">IF(Q531="",G531*F531*10,Q531)</f>
        <v>10000</v>
      </c>
      <c r="I531" s="18" t="n">
        <f aca="false">E531+H531</f>
        <v>4447775.81</v>
      </c>
      <c r="J531" s="18" t="n">
        <f aca="false">J530+(I531-I530)</f>
        <v>4397775.81</v>
      </c>
      <c r="K531" s="67" t="n">
        <f aca="false">H531/E531</f>
        <v>0.0022533810692884</v>
      </c>
      <c r="L531" s="67"/>
      <c r="M531" s="64"/>
      <c r="N531" s="16" t="str">
        <f aca="false">IF(M531="","",SUMIF('Daily Fills'!L510:L20496,'Growth Plan &amp; Statistics'!M531,'Daily Fills'!O510:O20496))</f>
        <v/>
      </c>
      <c r="O531" s="15" t="str">
        <f aca="false">IF(N531="","",SUMIF('Daily Fills'!L510:L20496,'Growth Plan &amp; Statistics'!M531,'Daily Fills'!P510:P20496))</f>
        <v/>
      </c>
      <c r="P531" s="15" t="str">
        <f aca="false">IF(O531="","",SUMIF('Daily Fills'!L510:L20508,'Growth Plan &amp; Statistics'!M531,'Daily Fills'!E510:E20508)/1000000)</f>
        <v/>
      </c>
      <c r="Q531" s="16"/>
      <c r="R531" s="16" t="str">
        <f aca="false">IF(N531="","",F531)</f>
        <v/>
      </c>
      <c r="S531" s="10"/>
    </row>
    <row collapsed="false" customFormat="false" customHeight="false" hidden="false" ht="13.3" outlineLevel="0" r="532">
      <c r="A532" s="16" t="n">
        <v>513</v>
      </c>
      <c r="B532" s="16" t="n">
        <f aca="false">ROUNDUP(A532/5,0)</f>
        <v>103</v>
      </c>
      <c r="C532" s="16" t="n">
        <f aca="false">ROUNDUP(A532/20.83333333,0)</f>
        <v>25</v>
      </c>
      <c r="D532" s="65" t="inlineStr">
        <f aca="false">IF(M532="",IF(C532=C531,D531,EDATE(D531,1)),M532)</f>
        <is>
          <t/>
        </is>
      </c>
      <c r="E532" s="16" t="n">
        <f aca="false">I531</f>
        <v>4447775.81</v>
      </c>
      <c r="F532" s="15" t="n">
        <f aca="false">ROUND(MIN($B$14,IF(SizeCalc="margin",E532*$E$13*$E$12/100000,E532*$I$13/$I$12/10)),2)</f>
        <v>100</v>
      </c>
      <c r="G532" s="15" t="n">
        <f aca="false">$B$12*$B$13</f>
        <v>10</v>
      </c>
      <c r="H532" s="15" t="n">
        <f aca="false">IF(Q532="",G532*F532*10,Q532)</f>
        <v>10000</v>
      </c>
      <c r="I532" s="18" t="n">
        <f aca="false">E532+H532</f>
        <v>4457775.81</v>
      </c>
      <c r="J532" s="18" t="n">
        <f aca="false">J531+(I532-I531)</f>
        <v>4407775.81</v>
      </c>
      <c r="K532" s="67" t="n">
        <f aca="false">H532/E532</f>
        <v>0.00224831475937183</v>
      </c>
      <c r="L532" s="67"/>
      <c r="M532" s="64"/>
      <c r="N532" s="16" t="str">
        <f aca="false">IF(M532="","",SUMIF('Daily Fills'!L511:L20497,'Growth Plan &amp; Statistics'!M532,'Daily Fills'!O511:O20497))</f>
        <v/>
      </c>
      <c r="O532" s="15" t="str">
        <f aca="false">IF(N532="","",SUMIF('Daily Fills'!L511:L20497,'Growth Plan &amp; Statistics'!M532,'Daily Fills'!P511:P20497))</f>
        <v/>
      </c>
      <c r="P532" s="15" t="str">
        <f aca="false">IF(O532="","",SUMIF('Daily Fills'!L511:L20509,'Growth Plan &amp; Statistics'!M532,'Daily Fills'!E511:E20509)/1000000)</f>
        <v/>
      </c>
      <c r="Q532" s="16"/>
      <c r="R532" s="16" t="str">
        <f aca="false">IF(N532="","",F532)</f>
        <v/>
      </c>
      <c r="S532" s="10"/>
    </row>
    <row collapsed="false" customFormat="false" customHeight="false" hidden="false" ht="13.3" outlineLevel="0" r="533">
      <c r="A533" s="16" t="n">
        <v>514</v>
      </c>
      <c r="B533" s="16" t="n">
        <f aca="false">ROUNDUP(A533/5,0)</f>
        <v>103</v>
      </c>
      <c r="C533" s="16" t="n">
        <f aca="false">ROUNDUP(A533/20.83333333,0)</f>
        <v>25</v>
      </c>
      <c r="D533" s="65" t="inlineStr">
        <f aca="false">IF(M533="",IF(C533=C532,D532,EDATE(D532,1)),M533)</f>
        <is>
          <t/>
        </is>
      </c>
      <c r="E533" s="16" t="n">
        <f aca="false">I532</f>
        <v>4457775.81</v>
      </c>
      <c r="F533" s="15" t="n">
        <f aca="false">ROUND(MIN($B$14,IF(SizeCalc="margin",E533*$E$13*$E$12/100000,E533*$I$13/$I$12/10)),2)</f>
        <v>100</v>
      </c>
      <c r="G533" s="15" t="n">
        <f aca="false">$B$12*$B$13</f>
        <v>10</v>
      </c>
      <c r="H533" s="15" t="n">
        <f aca="false">IF(Q533="",G533*F533*10,Q533)</f>
        <v>10000</v>
      </c>
      <c r="I533" s="18" t="n">
        <f aca="false">E533+H533</f>
        <v>4467775.81</v>
      </c>
      <c r="J533" s="18" t="n">
        <f aca="false">J532+(I533-I532)</f>
        <v>4417775.81</v>
      </c>
      <c r="K533" s="67" t="n">
        <f aca="false">H533/E533</f>
        <v>0.00224327117966931</v>
      </c>
      <c r="L533" s="67"/>
      <c r="M533" s="64"/>
      <c r="N533" s="16" t="str">
        <f aca="false">IF(M533="","",SUMIF('Daily Fills'!L512:L20498,'Growth Plan &amp; Statistics'!M533,'Daily Fills'!O512:O20498))</f>
        <v/>
      </c>
      <c r="O533" s="15" t="str">
        <f aca="false">IF(N533="","",SUMIF('Daily Fills'!L512:L20498,'Growth Plan &amp; Statistics'!M533,'Daily Fills'!P512:P20498))</f>
        <v/>
      </c>
      <c r="P533" s="15" t="str">
        <f aca="false">IF(O533="","",SUMIF('Daily Fills'!L512:L20510,'Growth Plan &amp; Statistics'!M533,'Daily Fills'!E512:E20510)/1000000)</f>
        <v/>
      </c>
      <c r="Q533" s="16"/>
      <c r="R533" s="16" t="str">
        <f aca="false">IF(N533="","",F533)</f>
        <v/>
      </c>
      <c r="S533" s="10"/>
    </row>
    <row collapsed="false" customFormat="false" customHeight="false" hidden="false" ht="13.3" outlineLevel="0" r="534">
      <c r="A534" s="16" t="n">
        <v>515</v>
      </c>
      <c r="B534" s="16" t="n">
        <f aca="false">ROUNDUP(A534/5,0)</f>
        <v>103</v>
      </c>
      <c r="C534" s="16" t="n">
        <f aca="false">ROUNDUP(A534/20.83333333,0)</f>
        <v>25</v>
      </c>
      <c r="D534" s="65" t="inlineStr">
        <f aca="false">IF(M534="",IF(C534=C533,D533,EDATE(D533,1)),M534)</f>
        <is>
          <t/>
        </is>
      </c>
      <c r="E534" s="16" t="n">
        <f aca="false">I533</f>
        <v>4467775.81</v>
      </c>
      <c r="F534" s="15" t="n">
        <f aca="false">ROUND(MIN($B$14,IF(SizeCalc="margin",E534*$E$13*$E$12/100000,E534*$I$13/$I$12/10)),2)</f>
        <v>100</v>
      </c>
      <c r="G534" s="15" t="n">
        <f aca="false">$B$12*$B$13</f>
        <v>10</v>
      </c>
      <c r="H534" s="15" t="n">
        <f aca="false">IF(Q534="",G534*F534*10,Q534)</f>
        <v>10000</v>
      </c>
      <c r="I534" s="18" t="n">
        <f aca="false">E534+H534</f>
        <v>4477775.81</v>
      </c>
      <c r="J534" s="18" t="n">
        <f aca="false">J533+(I534-I533)</f>
        <v>4427775.81</v>
      </c>
      <c r="K534" s="67" t="n">
        <f aca="false">H534/E534</f>
        <v>0.00223825017755311</v>
      </c>
      <c r="L534" s="67"/>
      <c r="M534" s="64"/>
      <c r="N534" s="16" t="str">
        <f aca="false">IF(M534="","",SUMIF('Daily Fills'!L513:L20499,'Growth Plan &amp; Statistics'!M534,'Daily Fills'!O513:O20499))</f>
        <v/>
      </c>
      <c r="O534" s="15" t="str">
        <f aca="false">IF(N534="","",SUMIF('Daily Fills'!L513:L20499,'Growth Plan &amp; Statistics'!M534,'Daily Fills'!P513:P20499))</f>
        <v/>
      </c>
      <c r="P534" s="15" t="str">
        <f aca="false">IF(O534="","",SUMIF('Daily Fills'!L513:L20511,'Growth Plan &amp; Statistics'!M534,'Daily Fills'!E513:E20511)/1000000)</f>
        <v/>
      </c>
      <c r="Q534" s="16"/>
      <c r="R534" s="16" t="str">
        <f aca="false">IF(N534="","",F534)</f>
        <v/>
      </c>
      <c r="S534" s="10"/>
    </row>
    <row collapsed="false" customFormat="false" customHeight="false" hidden="false" ht="13.3" outlineLevel="0" r="535">
      <c r="A535" s="16" t="n">
        <v>516</v>
      </c>
      <c r="B535" s="16" t="n">
        <f aca="false">ROUNDUP(A535/5,0)</f>
        <v>104</v>
      </c>
      <c r="C535" s="16" t="n">
        <f aca="false">ROUNDUP(A535/20.83333333,0)</f>
        <v>25</v>
      </c>
      <c r="D535" s="65" t="inlineStr">
        <f aca="false">IF(M535="",IF(C535=C534,D534,EDATE(D534,1)),M535)</f>
        <is>
          <t/>
        </is>
      </c>
      <c r="E535" s="16" t="n">
        <f aca="false">I534</f>
        <v>4477775.81</v>
      </c>
      <c r="F535" s="15" t="n">
        <f aca="false">ROUND(MIN($B$14,IF(SizeCalc="margin",E535*$E$13*$E$12/100000,E535*$I$13/$I$12/10)),2)</f>
        <v>100</v>
      </c>
      <c r="G535" s="15" t="n">
        <f aca="false">$B$12*$B$13</f>
        <v>10</v>
      </c>
      <c r="H535" s="15" t="n">
        <f aca="false">IF(Q535="",G535*F535*10,Q535)</f>
        <v>10000</v>
      </c>
      <c r="I535" s="18" t="n">
        <f aca="false">E535+H535</f>
        <v>4487775.81</v>
      </c>
      <c r="J535" s="18" t="n">
        <f aca="false">J534+(I535-I534)</f>
        <v>4437775.81</v>
      </c>
      <c r="K535" s="67" t="n">
        <f aca="false">H535/E535</f>
        <v>0.00223325160175895</v>
      </c>
      <c r="L535" s="67"/>
      <c r="M535" s="64"/>
      <c r="N535" s="16" t="str">
        <f aca="false">IF(M535="","",SUMIF('Daily Fills'!L514:L20500,'Growth Plan &amp; Statistics'!M535,'Daily Fills'!O514:O20500))</f>
        <v/>
      </c>
      <c r="O535" s="15" t="str">
        <f aca="false">IF(N535="","",SUMIF('Daily Fills'!L514:L20500,'Growth Plan &amp; Statistics'!M535,'Daily Fills'!P514:P20500))</f>
        <v/>
      </c>
      <c r="P535" s="15" t="str">
        <f aca="false">IF(O535="","",SUMIF('Daily Fills'!L514:L20512,'Growth Plan &amp; Statistics'!M535,'Daily Fills'!E514:E20512)/1000000)</f>
        <v/>
      </c>
      <c r="Q535" s="16"/>
      <c r="R535" s="16" t="str">
        <f aca="false">IF(N535="","",F535)</f>
        <v/>
      </c>
      <c r="S535" s="10"/>
    </row>
    <row collapsed="false" customFormat="false" customHeight="false" hidden="false" ht="13.3" outlineLevel="0" r="536">
      <c r="A536" s="16" t="n">
        <v>517</v>
      </c>
      <c r="B536" s="16" t="n">
        <f aca="false">ROUNDUP(A536/5,0)</f>
        <v>104</v>
      </c>
      <c r="C536" s="16" t="n">
        <f aca="false">ROUNDUP(A536/20.83333333,0)</f>
        <v>25</v>
      </c>
      <c r="D536" s="65" t="inlineStr">
        <f aca="false">IF(M536="",IF(C536=C535,D535,EDATE(D535,1)),M536)</f>
        <is>
          <t/>
        </is>
      </c>
      <c r="E536" s="16" t="n">
        <f aca="false">I535</f>
        <v>4487775.81</v>
      </c>
      <c r="F536" s="15" t="n">
        <f aca="false">ROUND(MIN($B$14,IF(SizeCalc="margin",E536*$E$13*$E$12/100000,E536*$I$13/$I$12/10)),2)</f>
        <v>100</v>
      </c>
      <c r="G536" s="15" t="n">
        <f aca="false">$B$12*$B$13</f>
        <v>10</v>
      </c>
      <c r="H536" s="15" t="n">
        <f aca="false">IF(Q536="",G536*F536*10,Q536)</f>
        <v>10000</v>
      </c>
      <c r="I536" s="18" t="n">
        <f aca="false">E536+H536</f>
        <v>4497775.81</v>
      </c>
      <c r="J536" s="18" t="n">
        <f aca="false">J535+(I536-I535)</f>
        <v>4447775.81</v>
      </c>
      <c r="K536" s="67" t="n">
        <f aca="false">H536/E536</f>
        <v>0.00222827530237077</v>
      </c>
      <c r="L536" s="67"/>
      <c r="M536" s="64"/>
      <c r="N536" s="16" t="str">
        <f aca="false">IF(M536="","",SUMIF('Daily Fills'!L515:L20501,'Growth Plan &amp; Statistics'!M536,'Daily Fills'!O515:O20501))</f>
        <v/>
      </c>
      <c r="O536" s="15" t="str">
        <f aca="false">IF(N536="","",SUMIF('Daily Fills'!L515:L20501,'Growth Plan &amp; Statistics'!M536,'Daily Fills'!P515:P20501))</f>
        <v/>
      </c>
      <c r="P536" s="15" t="str">
        <f aca="false">IF(O536="","",SUMIF('Daily Fills'!L515:L20513,'Growth Plan &amp; Statistics'!M536,'Daily Fills'!E515:E20513)/1000000)</f>
        <v/>
      </c>
      <c r="Q536" s="16"/>
      <c r="R536" s="16" t="str">
        <f aca="false">IF(N536="","",F536)</f>
        <v/>
      </c>
      <c r="S536" s="10"/>
    </row>
    <row collapsed="false" customFormat="false" customHeight="false" hidden="false" ht="13.3" outlineLevel="0" r="537">
      <c r="A537" s="16" t="n">
        <v>518</v>
      </c>
      <c r="B537" s="16" t="n">
        <f aca="false">ROUNDUP(A537/5,0)</f>
        <v>104</v>
      </c>
      <c r="C537" s="16" t="n">
        <f aca="false">ROUNDUP(A537/20.83333333,0)</f>
        <v>25</v>
      </c>
      <c r="D537" s="65" t="inlineStr">
        <f aca="false">IF(M537="",IF(C537=C536,D536,EDATE(D536,1)),M537)</f>
        <is>
          <t/>
        </is>
      </c>
      <c r="E537" s="16" t="n">
        <f aca="false">I536</f>
        <v>4497775.81</v>
      </c>
      <c r="F537" s="15" t="n">
        <f aca="false">ROUND(MIN($B$14,IF(SizeCalc="margin",E537*$E$13*$E$12/100000,E537*$I$13/$I$12/10)),2)</f>
        <v>100</v>
      </c>
      <c r="G537" s="15" t="n">
        <f aca="false">$B$12*$B$13</f>
        <v>10</v>
      </c>
      <c r="H537" s="15" t="n">
        <f aca="false">IF(Q537="",G537*F537*10,Q537)</f>
        <v>10000</v>
      </c>
      <c r="I537" s="18" t="n">
        <f aca="false">E537+H537</f>
        <v>4507775.81</v>
      </c>
      <c r="J537" s="18" t="n">
        <f aca="false">J536+(I537-I536)</f>
        <v>4457775.81</v>
      </c>
      <c r="K537" s="67" t="n">
        <f aca="false">H537/E537</f>
        <v>0.00222332113080576</v>
      </c>
      <c r="L537" s="67"/>
      <c r="M537" s="64"/>
      <c r="N537" s="16" t="str">
        <f aca="false">IF(M537="","",SUMIF('Daily Fills'!L516:L20502,'Growth Plan &amp; Statistics'!M537,'Daily Fills'!O516:O20502))</f>
        <v/>
      </c>
      <c r="O537" s="15" t="str">
        <f aca="false">IF(N537="","",SUMIF('Daily Fills'!L516:L20502,'Growth Plan &amp; Statistics'!M537,'Daily Fills'!P516:P20502))</f>
        <v/>
      </c>
      <c r="P537" s="15" t="str">
        <f aca="false">IF(O537="","",SUMIF('Daily Fills'!L516:L20514,'Growth Plan &amp; Statistics'!M537,'Daily Fills'!E516:E20514)/1000000)</f>
        <v/>
      </c>
      <c r="Q537" s="16"/>
      <c r="R537" s="16" t="str">
        <f aca="false">IF(N537="","",F537)</f>
        <v/>
      </c>
      <c r="S537" s="10"/>
    </row>
    <row collapsed="false" customFormat="false" customHeight="false" hidden="false" ht="13.3" outlineLevel="0" r="538">
      <c r="A538" s="16" t="n">
        <v>519</v>
      </c>
      <c r="B538" s="16" t="n">
        <f aca="false">ROUNDUP(A538/5,0)</f>
        <v>104</v>
      </c>
      <c r="C538" s="16" t="n">
        <f aca="false">ROUNDUP(A538/20.83333333,0)</f>
        <v>25</v>
      </c>
      <c r="D538" s="65" t="inlineStr">
        <f aca="false">IF(M538="",IF(C538=C537,D537,EDATE(D537,1)),M538)</f>
        <is>
          <t/>
        </is>
      </c>
      <c r="E538" s="16" t="n">
        <f aca="false">I537</f>
        <v>4507775.81</v>
      </c>
      <c r="F538" s="15" t="n">
        <f aca="false">ROUND(MIN($B$14,IF(SizeCalc="margin",E538*$E$13*$E$12/100000,E538*$I$13/$I$12/10)),2)</f>
        <v>100</v>
      </c>
      <c r="G538" s="15" t="n">
        <f aca="false">$B$12*$B$13</f>
        <v>10</v>
      </c>
      <c r="H538" s="15" t="n">
        <f aca="false">IF(Q538="",G538*F538*10,Q538)</f>
        <v>10000</v>
      </c>
      <c r="I538" s="18" t="n">
        <f aca="false">E538+H538</f>
        <v>4517775.81</v>
      </c>
      <c r="J538" s="18" t="n">
        <f aca="false">J537+(I538-I537)</f>
        <v>4467775.81</v>
      </c>
      <c r="K538" s="67" t="n">
        <f aca="false">H538/E538</f>
        <v>0.00221838893979956</v>
      </c>
      <c r="L538" s="67"/>
      <c r="M538" s="64"/>
      <c r="N538" s="16" t="str">
        <f aca="false">IF(M538="","",SUMIF('Daily Fills'!L517:L20503,'Growth Plan &amp; Statistics'!M538,'Daily Fills'!O517:O20503))</f>
        <v/>
      </c>
      <c r="O538" s="15" t="str">
        <f aca="false">IF(N538="","",SUMIF('Daily Fills'!L517:L20503,'Growth Plan &amp; Statistics'!M538,'Daily Fills'!P517:P20503))</f>
        <v/>
      </c>
      <c r="P538" s="15" t="str">
        <f aca="false">IF(O538="","",SUMIF('Daily Fills'!L517:L20515,'Growth Plan &amp; Statistics'!M538,'Daily Fills'!E517:E20515)/1000000)</f>
        <v/>
      </c>
      <c r="Q538" s="16"/>
      <c r="R538" s="16" t="str">
        <f aca="false">IF(N538="","",F538)</f>
        <v/>
      </c>
      <c r="S538" s="10"/>
    </row>
    <row collapsed="false" customFormat="false" customHeight="false" hidden="false" ht="13.3" outlineLevel="0" r="539">
      <c r="A539" s="16" t="n">
        <v>520</v>
      </c>
      <c r="B539" s="16" t="n">
        <f aca="false">ROUNDUP(A539/5,0)</f>
        <v>104</v>
      </c>
      <c r="C539" s="16" t="n">
        <f aca="false">ROUNDUP(A539/20.83333333,0)</f>
        <v>25</v>
      </c>
      <c r="D539" s="65" t="inlineStr">
        <f aca="false">IF(M539="",IF(C539=C538,D538,EDATE(D538,1)),M539)</f>
        <is>
          <t/>
        </is>
      </c>
      <c r="E539" s="16" t="n">
        <f aca="false">I538</f>
        <v>4517775.81</v>
      </c>
      <c r="F539" s="15" t="n">
        <f aca="false">ROUND(MIN($B$14,IF(SizeCalc="margin",E539*$E$13*$E$12/100000,E539*$I$13/$I$12/10)),2)</f>
        <v>100</v>
      </c>
      <c r="G539" s="15" t="n">
        <f aca="false">$B$12*$B$13</f>
        <v>10</v>
      </c>
      <c r="H539" s="15" t="n">
        <f aca="false">IF(Q539="",G539*F539*10,Q539)</f>
        <v>10000</v>
      </c>
      <c r="I539" s="18" t="n">
        <f aca="false">E539+H539</f>
        <v>4527775.81</v>
      </c>
      <c r="J539" s="18" t="n">
        <f aca="false">J538+(I539-I538)</f>
        <v>4477775.81</v>
      </c>
      <c r="K539" s="67" t="n">
        <f aca="false">H539/E539</f>
        <v>0.00221347858339168</v>
      </c>
      <c r="L539" s="67"/>
      <c r="M539" s="64"/>
      <c r="N539" s="16" t="str">
        <f aca="false">IF(M539="","",SUMIF('Daily Fills'!L518:L20504,'Growth Plan &amp; Statistics'!M539,'Daily Fills'!O518:O20504))</f>
        <v/>
      </c>
      <c r="O539" s="15" t="str">
        <f aca="false">IF(N539="","",SUMIF('Daily Fills'!L518:L20504,'Growth Plan &amp; Statistics'!M539,'Daily Fills'!P518:P20504))</f>
        <v/>
      </c>
      <c r="P539" s="15" t="str">
        <f aca="false">IF(O539="","",SUMIF('Daily Fills'!L518:L20516,'Growth Plan &amp; Statistics'!M539,'Daily Fills'!E518:E20516)/1000000)</f>
        <v/>
      </c>
      <c r="Q539" s="16"/>
      <c r="R539" s="16" t="str">
        <f aca="false">IF(N539="","",F539)</f>
        <v/>
      </c>
      <c r="S539" s="10"/>
    </row>
    <row collapsed="false" customFormat="false" customHeight="false" hidden="false" ht="13.3" outlineLevel="0" r="540">
      <c r="A540" s="16" t="n">
        <v>521</v>
      </c>
      <c r="B540" s="16" t="n">
        <f aca="false">ROUNDUP(A540/5,0)</f>
        <v>105</v>
      </c>
      <c r="C540" s="16" t="n">
        <f aca="false">ROUNDUP(A540/20.83333333,0)</f>
        <v>26</v>
      </c>
      <c r="D540" s="65" t="n">
        <f aca="false">IF(M540="",IF(C540=C539,D539,EDATE(D539,1)),M540)</f>
        <v>42571</v>
      </c>
      <c r="E540" s="16" t="n">
        <f aca="false">I539</f>
        <v>4527775.81</v>
      </c>
      <c r="F540" s="15" t="n">
        <f aca="false">ROUND(MIN($B$14,IF(SizeCalc="margin",E540*$E$13*$E$12/100000,E540*$I$13/$I$12/10)),2)</f>
        <v>100</v>
      </c>
      <c r="G540" s="15" t="n">
        <f aca="false">$B$12*$B$13</f>
        <v>10</v>
      </c>
      <c r="H540" s="15" t="n">
        <f aca="false">IF(Q540="",G540*F540*10,Q540)</f>
        <v>10000</v>
      </c>
      <c r="I540" s="18" t="n">
        <f aca="false">E540+H540</f>
        <v>4537775.81</v>
      </c>
      <c r="J540" s="18" t="n">
        <f aca="false">J539+(I540-I539)</f>
        <v>4487775.81</v>
      </c>
      <c r="K540" s="67" t="n">
        <f aca="false">H540/E540</f>
        <v>0.0022085899169111</v>
      </c>
      <c r="L540" s="67"/>
      <c r="M540" s="64"/>
      <c r="N540" s="16" t="str">
        <f aca="false">IF(M540="","",SUMIF('Daily Fills'!L519:L20505,'Growth Plan &amp; Statistics'!M540,'Daily Fills'!O519:O20505))</f>
        <v/>
      </c>
      <c r="O540" s="15" t="str">
        <f aca="false">IF(N540="","",SUMIF('Daily Fills'!L519:L20505,'Growth Plan &amp; Statistics'!M540,'Daily Fills'!P519:P20505))</f>
        <v/>
      </c>
      <c r="P540" s="15" t="str">
        <f aca="false">IF(O540="","",SUMIF('Daily Fills'!L519:L20517,'Growth Plan &amp; Statistics'!M540,'Daily Fills'!E519:E20517)/1000000)</f>
        <v/>
      </c>
      <c r="Q540" s="16"/>
      <c r="R540" s="16" t="str">
        <f aca="false">IF(N540="","",F540)</f>
        <v/>
      </c>
      <c r="S540" s="10"/>
    </row>
    <row collapsed="false" customFormat="false" customHeight="false" hidden="false" ht="13.3" outlineLevel="0" r="541">
      <c r="A541" s="16" t="n">
        <v>522</v>
      </c>
      <c r="B541" s="16" t="n">
        <f aca="false">ROUNDUP(A541/5,0)</f>
        <v>105</v>
      </c>
      <c r="C541" s="16" t="n">
        <f aca="false">ROUNDUP(A541/20.83333333,0)</f>
        <v>26</v>
      </c>
      <c r="D541" s="65" t="inlineStr">
        <f aca="false">IF(M541="",IF(C541=C540,D540,EDATE(D540,1)),M541)</f>
        <is>
          <t/>
        </is>
      </c>
      <c r="E541" s="16" t="n">
        <f aca="false">I540</f>
        <v>4537775.81</v>
      </c>
      <c r="F541" s="15" t="n">
        <f aca="false">ROUND(MIN($B$14,IF(SizeCalc="margin",E541*$E$13*$E$12/100000,E541*$I$13/$I$12/10)),2)</f>
        <v>100</v>
      </c>
      <c r="G541" s="15" t="n">
        <f aca="false">$B$12*$B$13</f>
        <v>10</v>
      </c>
      <c r="H541" s="15" t="n">
        <f aca="false">IF(Q541="",G541*F541*10,Q541)</f>
        <v>10000</v>
      </c>
      <c r="I541" s="18" t="n">
        <f aca="false">E541+H541</f>
        <v>4547775.81</v>
      </c>
      <c r="J541" s="18" t="n">
        <f aca="false">J540+(I541-I540)</f>
        <v>4497775.81</v>
      </c>
      <c r="K541" s="67" t="n">
        <f aca="false">H541/E541</f>
        <v>0.00220372279696206</v>
      </c>
      <c r="L541" s="67"/>
      <c r="M541" s="64"/>
      <c r="N541" s="16" t="str">
        <f aca="false">IF(M541="","",SUMIF('Daily Fills'!L520:L20506,'Growth Plan &amp; Statistics'!M541,'Daily Fills'!O520:O20506))</f>
        <v/>
      </c>
      <c r="O541" s="15" t="str">
        <f aca="false">IF(N541="","",SUMIF('Daily Fills'!L520:L20506,'Growth Plan &amp; Statistics'!M541,'Daily Fills'!P520:P20506))</f>
        <v/>
      </c>
      <c r="P541" s="15" t="str">
        <f aca="false">IF(O541="","",SUMIF('Daily Fills'!L520:L20518,'Growth Plan &amp; Statistics'!M541,'Daily Fills'!E520:E20518)/1000000)</f>
        <v/>
      </c>
      <c r="Q541" s="16"/>
      <c r="R541" s="16" t="str">
        <f aca="false">IF(N541="","",F541)</f>
        <v/>
      </c>
      <c r="S541" s="10"/>
    </row>
    <row collapsed="false" customFormat="false" customHeight="false" hidden="false" ht="13.3" outlineLevel="0" r="542">
      <c r="A542" s="16" t="n">
        <v>523</v>
      </c>
      <c r="B542" s="16" t="n">
        <f aca="false">ROUNDUP(A542/5,0)</f>
        <v>105</v>
      </c>
      <c r="C542" s="16" t="n">
        <f aca="false">ROUNDUP(A542/20.83333333,0)</f>
        <v>26</v>
      </c>
      <c r="D542" s="65" t="inlineStr">
        <f aca="false">IF(M542="",IF(C542=C541,D541,EDATE(D541,1)),M542)</f>
        <is>
          <t/>
        </is>
      </c>
      <c r="E542" s="16" t="n">
        <f aca="false">I541</f>
        <v>4547775.81</v>
      </c>
      <c r="F542" s="15" t="n">
        <f aca="false">ROUND(MIN($B$14,IF(SizeCalc="margin",E542*$E$13*$E$12/100000,E542*$I$13/$I$12/10)),2)</f>
        <v>100</v>
      </c>
      <c r="G542" s="15" t="n">
        <f aca="false">$B$12*$B$13</f>
        <v>10</v>
      </c>
      <c r="H542" s="15" t="n">
        <f aca="false">IF(Q542="",G542*F542*10,Q542)</f>
        <v>10000</v>
      </c>
      <c r="I542" s="18" t="n">
        <f aca="false">E542+H542</f>
        <v>4557775.81</v>
      </c>
      <c r="J542" s="18" t="n">
        <f aca="false">J541+(I542-I541)</f>
        <v>4507775.81</v>
      </c>
      <c r="K542" s="67" t="n">
        <f aca="false">H542/E542</f>
        <v>0.00219887708141004</v>
      </c>
      <c r="L542" s="67"/>
      <c r="M542" s="64"/>
      <c r="N542" s="16" t="str">
        <f aca="false">IF(M542="","",SUMIF('Daily Fills'!L521:L20507,'Growth Plan &amp; Statistics'!M542,'Daily Fills'!O521:O20507))</f>
        <v/>
      </c>
      <c r="O542" s="15" t="str">
        <f aca="false">IF(N542="","",SUMIF('Daily Fills'!L521:L20507,'Growth Plan &amp; Statistics'!M542,'Daily Fills'!P521:P20507))</f>
        <v/>
      </c>
      <c r="P542" s="15" t="str">
        <f aca="false">IF(O542="","",SUMIF('Daily Fills'!L521:L20519,'Growth Plan &amp; Statistics'!M542,'Daily Fills'!E521:E20519)/1000000)</f>
        <v/>
      </c>
      <c r="Q542" s="16"/>
      <c r="R542" s="16" t="str">
        <f aca="false">IF(N542="","",F542)</f>
        <v/>
      </c>
      <c r="S542" s="10"/>
    </row>
    <row collapsed="false" customFormat="false" customHeight="false" hidden="false" ht="13.3" outlineLevel="0" r="543">
      <c r="A543" s="16" t="n">
        <v>524</v>
      </c>
      <c r="B543" s="16" t="n">
        <f aca="false">ROUNDUP(A543/5,0)</f>
        <v>105</v>
      </c>
      <c r="C543" s="16" t="n">
        <f aca="false">ROUNDUP(A543/20.83333333,0)</f>
        <v>26</v>
      </c>
      <c r="D543" s="65" t="inlineStr">
        <f aca="false">IF(M543="",IF(C543=C542,D542,EDATE(D542,1)),M543)</f>
        <is>
          <t/>
        </is>
      </c>
      <c r="E543" s="16" t="n">
        <f aca="false">I542</f>
        <v>4557775.81</v>
      </c>
      <c r="F543" s="15" t="n">
        <f aca="false">ROUND(MIN($B$14,IF(SizeCalc="margin",E543*$E$13*$E$12/100000,E543*$I$13/$I$12/10)),2)</f>
        <v>100</v>
      </c>
      <c r="G543" s="15" t="n">
        <f aca="false">$B$12*$B$13</f>
        <v>10</v>
      </c>
      <c r="H543" s="15" t="n">
        <f aca="false">IF(Q543="",G543*F543*10,Q543)</f>
        <v>10000</v>
      </c>
      <c r="I543" s="18" t="n">
        <f aca="false">E543+H543</f>
        <v>4567775.81</v>
      </c>
      <c r="J543" s="18" t="n">
        <f aca="false">J542+(I543-I542)</f>
        <v>4517775.81</v>
      </c>
      <c r="K543" s="67" t="n">
        <f aca="false">H543/E543</f>
        <v>0.00219405262936792</v>
      </c>
      <c r="L543" s="67"/>
      <c r="M543" s="64"/>
      <c r="N543" s="16" t="str">
        <f aca="false">IF(M543="","",SUMIF('Daily Fills'!L522:L20508,'Growth Plan &amp; Statistics'!M543,'Daily Fills'!O522:O20508))</f>
        <v/>
      </c>
      <c r="O543" s="15" t="str">
        <f aca="false">IF(N543="","",SUMIF('Daily Fills'!L522:L20508,'Growth Plan &amp; Statistics'!M543,'Daily Fills'!P522:P20508))</f>
        <v/>
      </c>
      <c r="P543" s="15" t="str">
        <f aca="false">IF(O543="","",SUMIF('Daily Fills'!L522:L20520,'Growth Plan &amp; Statistics'!M543,'Daily Fills'!E522:E20520)/1000000)</f>
        <v/>
      </c>
      <c r="Q543" s="16"/>
      <c r="R543" s="16" t="str">
        <f aca="false">IF(N543="","",F543)</f>
        <v/>
      </c>
      <c r="S543" s="10"/>
    </row>
    <row collapsed="false" customFormat="false" customHeight="false" hidden="false" ht="13.3" outlineLevel="0" r="544">
      <c r="A544" s="16" t="n">
        <v>525</v>
      </c>
      <c r="B544" s="16" t="n">
        <f aca="false">ROUNDUP(A544/5,0)</f>
        <v>105</v>
      </c>
      <c r="C544" s="16" t="n">
        <f aca="false">ROUNDUP(A544/20.83333333,0)</f>
        <v>26</v>
      </c>
      <c r="D544" s="65" t="inlineStr">
        <f aca="false">IF(M544="",IF(C544=C543,D543,EDATE(D543,1)),M544)</f>
        <is>
          <t/>
        </is>
      </c>
      <c r="E544" s="16" t="n">
        <f aca="false">I543</f>
        <v>4567775.81</v>
      </c>
      <c r="F544" s="15" t="n">
        <f aca="false">ROUND(MIN($B$14,IF(SizeCalc="margin",E544*$E$13*$E$12/100000,E544*$I$13/$I$12/10)),2)</f>
        <v>100</v>
      </c>
      <c r="G544" s="15" t="n">
        <f aca="false">$B$12*$B$13</f>
        <v>10</v>
      </c>
      <c r="H544" s="15" t="n">
        <f aca="false">IF(Q544="",G544*F544*10,Q544)</f>
        <v>10000</v>
      </c>
      <c r="I544" s="18" t="n">
        <f aca="false">E544+H544</f>
        <v>4577775.81</v>
      </c>
      <c r="J544" s="18" t="n">
        <f aca="false">J543+(I544-I543)</f>
        <v>4527775.81</v>
      </c>
      <c r="K544" s="67" t="n">
        <f aca="false">H544/E544</f>
        <v>0.00218924930118232</v>
      </c>
      <c r="L544" s="67"/>
      <c r="M544" s="64"/>
      <c r="N544" s="16" t="str">
        <f aca="false">IF(M544="","",SUMIF('Daily Fills'!L523:L20509,'Growth Plan &amp; Statistics'!M544,'Daily Fills'!O523:O20509))</f>
        <v/>
      </c>
      <c r="O544" s="15" t="str">
        <f aca="false">IF(N544="","",SUMIF('Daily Fills'!L523:L20509,'Growth Plan &amp; Statistics'!M544,'Daily Fills'!P523:P20509))</f>
        <v/>
      </c>
      <c r="P544" s="15" t="str">
        <f aca="false">IF(O544="","",SUMIF('Daily Fills'!L523:L20521,'Growth Plan &amp; Statistics'!M544,'Daily Fills'!E523:E20521)/1000000)</f>
        <v/>
      </c>
      <c r="Q544" s="16"/>
      <c r="R544" s="16" t="str">
        <f aca="false">IF(N544="","",F544)</f>
        <v/>
      </c>
      <c r="S544" s="10"/>
    </row>
    <row collapsed="false" customFormat="false" customHeight="false" hidden="false" ht="13.3" outlineLevel="0" r="545">
      <c r="A545" s="16" t="n">
        <v>526</v>
      </c>
      <c r="B545" s="16" t="n">
        <f aca="false">ROUNDUP(A545/5,0)</f>
        <v>106</v>
      </c>
      <c r="C545" s="16" t="n">
        <f aca="false">ROUNDUP(A545/20.83333333,0)</f>
        <v>26</v>
      </c>
      <c r="D545" s="65" t="inlineStr">
        <f aca="false">IF(M545="",IF(C545=C544,D544,EDATE(D544,1)),M545)</f>
        <is>
          <t/>
        </is>
      </c>
      <c r="E545" s="16" t="n">
        <f aca="false">I544</f>
        <v>4577775.81</v>
      </c>
      <c r="F545" s="15" t="n">
        <f aca="false">ROUND(MIN($B$14,IF(SizeCalc="margin",E545*$E$13*$E$12/100000,E545*$I$13/$I$12/10)),2)</f>
        <v>100</v>
      </c>
      <c r="G545" s="15" t="n">
        <f aca="false">$B$12*$B$13</f>
        <v>10</v>
      </c>
      <c r="H545" s="15" t="n">
        <f aca="false">IF(Q545="",G545*F545*10,Q545)</f>
        <v>10000</v>
      </c>
      <c r="I545" s="18" t="n">
        <f aca="false">E545+H545</f>
        <v>4587775.81</v>
      </c>
      <c r="J545" s="18" t="n">
        <f aca="false">J544+(I545-I544)</f>
        <v>4537775.81</v>
      </c>
      <c r="K545" s="67" t="n">
        <f aca="false">H545/E545</f>
        <v>0.00218446695842014</v>
      </c>
      <c r="L545" s="67"/>
      <c r="M545" s="64"/>
      <c r="N545" s="16" t="str">
        <f aca="false">IF(M545="","",SUMIF('Daily Fills'!L524:L20510,'Growth Plan &amp; Statistics'!M545,'Daily Fills'!O524:O20510))</f>
        <v/>
      </c>
      <c r="O545" s="15" t="str">
        <f aca="false">IF(N545="","",SUMIF('Daily Fills'!L524:L20510,'Growth Plan &amp; Statistics'!M545,'Daily Fills'!P524:P20510))</f>
        <v/>
      </c>
      <c r="P545" s="15" t="str">
        <f aca="false">IF(O545="","",SUMIF('Daily Fills'!L524:L20522,'Growth Plan &amp; Statistics'!M545,'Daily Fills'!E524:E20522)/1000000)</f>
        <v/>
      </c>
      <c r="Q545" s="16"/>
      <c r="R545" s="16" t="str">
        <f aca="false">IF(N545="","",F545)</f>
        <v/>
      </c>
      <c r="S545" s="10"/>
    </row>
    <row collapsed="false" customFormat="false" customHeight="false" hidden="false" ht="13.3" outlineLevel="0" r="546">
      <c r="A546" s="16" t="n">
        <v>527</v>
      </c>
      <c r="B546" s="16" t="n">
        <f aca="false">ROUNDUP(A546/5,0)</f>
        <v>106</v>
      </c>
      <c r="C546" s="16" t="n">
        <f aca="false">ROUNDUP(A546/20.83333333,0)</f>
        <v>26</v>
      </c>
      <c r="D546" s="65" t="inlineStr">
        <f aca="false">IF(M546="",IF(C546=C545,D545,EDATE(D545,1)),M546)</f>
        <is>
          <t/>
        </is>
      </c>
      <c r="E546" s="16" t="n">
        <f aca="false">I545</f>
        <v>4587775.81</v>
      </c>
      <c r="F546" s="15" t="n">
        <f aca="false">ROUND(MIN($B$14,IF(SizeCalc="margin",E546*$E$13*$E$12/100000,E546*$I$13/$I$12/10)),2)</f>
        <v>100</v>
      </c>
      <c r="G546" s="15" t="n">
        <f aca="false">$B$12*$B$13</f>
        <v>10</v>
      </c>
      <c r="H546" s="15" t="n">
        <f aca="false">IF(Q546="",G546*F546*10,Q546)</f>
        <v>10000</v>
      </c>
      <c r="I546" s="18" t="n">
        <f aca="false">E546+H546</f>
        <v>4597775.81</v>
      </c>
      <c r="J546" s="18" t="n">
        <f aca="false">J545+(I546-I545)</f>
        <v>4547775.81</v>
      </c>
      <c r="K546" s="67" t="n">
        <f aca="false">H546/E546</f>
        <v>0.00217970546385526</v>
      </c>
      <c r="L546" s="67"/>
      <c r="M546" s="64"/>
      <c r="N546" s="16" t="str">
        <f aca="false">IF(M546="","",SUMIF('Daily Fills'!L525:L20511,'Growth Plan &amp; Statistics'!M546,'Daily Fills'!O525:O20511))</f>
        <v/>
      </c>
      <c r="O546" s="15" t="str">
        <f aca="false">IF(N546="","",SUMIF('Daily Fills'!L525:L20511,'Growth Plan &amp; Statistics'!M546,'Daily Fills'!P525:P20511))</f>
        <v/>
      </c>
      <c r="P546" s="15" t="str">
        <f aca="false">IF(O546="","",SUMIF('Daily Fills'!L525:L20523,'Growth Plan &amp; Statistics'!M546,'Daily Fills'!E525:E20523)/1000000)</f>
        <v/>
      </c>
      <c r="Q546" s="16"/>
      <c r="R546" s="16" t="str">
        <f aca="false">IF(N546="","",F546)</f>
        <v/>
      </c>
      <c r="S546" s="10"/>
    </row>
    <row collapsed="false" customFormat="false" customHeight="false" hidden="false" ht="13.3" outlineLevel="0" r="547">
      <c r="A547" s="16" t="n">
        <v>528</v>
      </c>
      <c r="B547" s="16" t="n">
        <f aca="false">ROUNDUP(A547/5,0)</f>
        <v>106</v>
      </c>
      <c r="C547" s="16" t="n">
        <f aca="false">ROUNDUP(A547/20.83333333,0)</f>
        <v>26</v>
      </c>
      <c r="D547" s="65" t="inlineStr">
        <f aca="false">IF(M547="",IF(C547=C546,D546,EDATE(D546,1)),M547)</f>
        <is>
          <t/>
        </is>
      </c>
      <c r="E547" s="16" t="n">
        <f aca="false">I546</f>
        <v>4597775.81</v>
      </c>
      <c r="F547" s="15" t="n">
        <f aca="false">ROUND(MIN($B$14,IF(SizeCalc="margin",E547*$E$13*$E$12/100000,E547*$I$13/$I$12/10)),2)</f>
        <v>100</v>
      </c>
      <c r="G547" s="15" t="n">
        <f aca="false">$B$12*$B$13</f>
        <v>10</v>
      </c>
      <c r="H547" s="15" t="n">
        <f aca="false">IF(Q547="",G547*F547*10,Q547)</f>
        <v>10000</v>
      </c>
      <c r="I547" s="18" t="n">
        <f aca="false">E547+H547</f>
        <v>4607775.81</v>
      </c>
      <c r="J547" s="18" t="n">
        <f aca="false">J546+(I547-I546)</f>
        <v>4557775.81</v>
      </c>
      <c r="K547" s="67" t="n">
        <f aca="false">H547/E547</f>
        <v>0.0021749646814554</v>
      </c>
      <c r="L547" s="67"/>
      <c r="M547" s="64"/>
      <c r="N547" s="16" t="str">
        <f aca="false">IF(M547="","",SUMIF('Daily Fills'!L526:L20512,'Growth Plan &amp; Statistics'!M547,'Daily Fills'!O526:O20512))</f>
        <v/>
      </c>
      <c r="O547" s="15" t="str">
        <f aca="false">IF(N547="","",SUMIF('Daily Fills'!L526:L20512,'Growth Plan &amp; Statistics'!M547,'Daily Fills'!P526:P20512))</f>
        <v/>
      </c>
      <c r="P547" s="15" t="str">
        <f aca="false">IF(O547="","",SUMIF('Daily Fills'!L526:L20524,'Growth Plan &amp; Statistics'!M547,'Daily Fills'!E526:E20524)/1000000)</f>
        <v/>
      </c>
      <c r="Q547" s="16"/>
      <c r="R547" s="16" t="str">
        <f aca="false">IF(N547="","",F547)</f>
        <v/>
      </c>
      <c r="S547" s="10"/>
    </row>
    <row collapsed="false" customFormat="false" customHeight="false" hidden="false" ht="13.3" outlineLevel="0" r="548">
      <c r="A548" s="16" t="n">
        <v>529</v>
      </c>
      <c r="B548" s="16" t="n">
        <f aca="false">ROUNDUP(A548/5,0)</f>
        <v>106</v>
      </c>
      <c r="C548" s="16" t="n">
        <f aca="false">ROUNDUP(A548/20.83333333,0)</f>
        <v>26</v>
      </c>
      <c r="D548" s="65" t="inlineStr">
        <f aca="false">IF(M548="",IF(C548=C547,D547,EDATE(D547,1)),M548)</f>
        <is>
          <t/>
        </is>
      </c>
      <c r="E548" s="16" t="n">
        <f aca="false">I547</f>
        <v>4607775.81</v>
      </c>
      <c r="F548" s="15" t="n">
        <f aca="false">ROUND(MIN($B$14,IF(SizeCalc="margin",E548*$E$13*$E$12/100000,E548*$I$13/$I$12/10)),2)</f>
        <v>100</v>
      </c>
      <c r="G548" s="15" t="n">
        <f aca="false">$B$12*$B$13</f>
        <v>10</v>
      </c>
      <c r="H548" s="15" t="n">
        <f aca="false">IF(Q548="",G548*F548*10,Q548)</f>
        <v>10000</v>
      </c>
      <c r="I548" s="18" t="n">
        <f aca="false">E548+H548</f>
        <v>4617775.81</v>
      </c>
      <c r="J548" s="18" t="n">
        <f aca="false">J547+(I548-I547)</f>
        <v>4567775.81</v>
      </c>
      <c r="K548" s="67" t="n">
        <f aca="false">H548/E548</f>
        <v>0.00217024447636917</v>
      </c>
      <c r="L548" s="67"/>
      <c r="M548" s="64"/>
      <c r="N548" s="16" t="str">
        <f aca="false">IF(M548="","",SUMIF('Daily Fills'!L527:L20513,'Growth Plan &amp; Statistics'!M548,'Daily Fills'!O527:O20513))</f>
        <v/>
      </c>
      <c r="O548" s="15" t="str">
        <f aca="false">IF(N548="","",SUMIF('Daily Fills'!L527:L20513,'Growth Plan &amp; Statistics'!M548,'Daily Fills'!P527:P20513))</f>
        <v/>
      </c>
      <c r="P548" s="15" t="str">
        <f aca="false">IF(O548="","",SUMIF('Daily Fills'!L527:L20525,'Growth Plan &amp; Statistics'!M548,'Daily Fills'!E527:E20525)/1000000)</f>
        <v/>
      </c>
      <c r="Q548" s="16"/>
      <c r="R548" s="16" t="str">
        <f aca="false">IF(N548="","",F548)</f>
        <v/>
      </c>
      <c r="S548" s="10"/>
    </row>
    <row collapsed="false" customFormat="false" customHeight="false" hidden="false" ht="13.3" outlineLevel="0" r="549">
      <c r="A549" s="16" t="n">
        <v>530</v>
      </c>
      <c r="B549" s="16" t="n">
        <f aca="false">ROUNDUP(A549/5,0)</f>
        <v>106</v>
      </c>
      <c r="C549" s="16" t="n">
        <f aca="false">ROUNDUP(A549/20.83333333,0)</f>
        <v>26</v>
      </c>
      <c r="D549" s="65" t="inlineStr">
        <f aca="false">IF(M549="",IF(C549=C548,D548,EDATE(D548,1)),M549)</f>
        <is>
          <t/>
        </is>
      </c>
      <c r="E549" s="16" t="n">
        <f aca="false">I548</f>
        <v>4617775.81</v>
      </c>
      <c r="F549" s="15" t="n">
        <f aca="false">ROUND(MIN($B$14,IF(SizeCalc="margin",E549*$E$13*$E$12/100000,E549*$I$13/$I$12/10)),2)</f>
        <v>100</v>
      </c>
      <c r="G549" s="15" t="n">
        <f aca="false">$B$12*$B$13</f>
        <v>10</v>
      </c>
      <c r="H549" s="15" t="n">
        <f aca="false">IF(Q549="",G549*F549*10,Q549)</f>
        <v>10000</v>
      </c>
      <c r="I549" s="18" t="n">
        <f aca="false">E549+H549</f>
        <v>4627775.81</v>
      </c>
      <c r="J549" s="18" t="n">
        <f aca="false">J548+(I549-I548)</f>
        <v>4577775.81</v>
      </c>
      <c r="K549" s="67" t="n">
        <f aca="false">H549/E549</f>
        <v>0.0021655447149133</v>
      </c>
      <c r="L549" s="67"/>
      <c r="M549" s="64"/>
      <c r="N549" s="16" t="str">
        <f aca="false">IF(M549="","",SUMIF('Daily Fills'!L528:L20514,'Growth Plan &amp; Statistics'!M549,'Daily Fills'!O528:O20514))</f>
        <v/>
      </c>
      <c r="O549" s="15" t="str">
        <f aca="false">IF(N549="","",SUMIF('Daily Fills'!L528:L20514,'Growth Plan &amp; Statistics'!M549,'Daily Fills'!P528:P20514))</f>
        <v/>
      </c>
      <c r="P549" s="15" t="str">
        <f aca="false">IF(O549="","",SUMIF('Daily Fills'!L528:L20526,'Growth Plan &amp; Statistics'!M549,'Daily Fills'!E528:E20526)/1000000)</f>
        <v/>
      </c>
      <c r="Q549" s="16"/>
      <c r="R549" s="16" t="str">
        <f aca="false">IF(N549="","",F549)</f>
        <v/>
      </c>
      <c r="S549" s="10"/>
    </row>
    <row collapsed="false" customFormat="false" customHeight="false" hidden="false" ht="13.3" outlineLevel="0" r="550">
      <c r="A550" s="16" t="n">
        <v>531</v>
      </c>
      <c r="B550" s="16" t="n">
        <f aca="false">ROUNDUP(A550/5,0)</f>
        <v>107</v>
      </c>
      <c r="C550" s="16" t="n">
        <f aca="false">ROUNDUP(A550/20.83333333,0)</f>
        <v>26</v>
      </c>
      <c r="D550" s="65" t="inlineStr">
        <f aca="false">IF(M550="",IF(C550=C549,D549,EDATE(D549,1)),M550)</f>
        <is>
          <t/>
        </is>
      </c>
      <c r="E550" s="16" t="n">
        <f aca="false">I549</f>
        <v>4627775.81</v>
      </c>
      <c r="F550" s="15" t="n">
        <f aca="false">ROUND(MIN($B$14,IF(SizeCalc="margin",E550*$E$13*$E$12/100000,E550*$I$13/$I$12/10)),2)</f>
        <v>100</v>
      </c>
      <c r="G550" s="15" t="n">
        <f aca="false">$B$12*$B$13</f>
        <v>10</v>
      </c>
      <c r="H550" s="15" t="n">
        <f aca="false">IF(Q550="",G550*F550*10,Q550)</f>
        <v>10000</v>
      </c>
      <c r="I550" s="18" t="n">
        <f aca="false">E550+H550</f>
        <v>4637775.81</v>
      </c>
      <c r="J550" s="18" t="n">
        <f aca="false">J549+(I550-I549)</f>
        <v>4587775.81</v>
      </c>
      <c r="K550" s="67" t="n">
        <f aca="false">H550/E550</f>
        <v>0.00216086526456</v>
      </c>
      <c r="L550" s="67"/>
      <c r="M550" s="64"/>
      <c r="N550" s="16" t="str">
        <f aca="false">IF(M550="","",SUMIF('Daily Fills'!L529:L20515,'Growth Plan &amp; Statistics'!M550,'Daily Fills'!O529:O20515))</f>
        <v/>
      </c>
      <c r="O550" s="15" t="str">
        <f aca="false">IF(N550="","",SUMIF('Daily Fills'!L529:L20515,'Growth Plan &amp; Statistics'!M550,'Daily Fills'!P529:P20515))</f>
        <v/>
      </c>
      <c r="P550" s="15" t="str">
        <f aca="false">IF(O550="","",SUMIF('Daily Fills'!L529:L20527,'Growth Plan &amp; Statistics'!M550,'Daily Fills'!E529:E20527)/1000000)</f>
        <v/>
      </c>
      <c r="Q550" s="16"/>
      <c r="R550" s="16" t="str">
        <f aca="false">IF(N550="","",F550)</f>
        <v/>
      </c>
      <c r="S550" s="10"/>
    </row>
    <row collapsed="false" customFormat="false" customHeight="false" hidden="false" ht="13.3" outlineLevel="0" r="551">
      <c r="A551" s="16" t="n">
        <v>532</v>
      </c>
      <c r="B551" s="16" t="n">
        <f aca="false">ROUNDUP(A551/5,0)</f>
        <v>107</v>
      </c>
      <c r="C551" s="16" t="n">
        <f aca="false">ROUNDUP(A551/20.83333333,0)</f>
        <v>26</v>
      </c>
      <c r="D551" s="65" t="inlineStr">
        <f aca="false">IF(M551="",IF(C551=C550,D550,EDATE(D550,1)),M551)</f>
        <is>
          <t/>
        </is>
      </c>
      <c r="E551" s="16" t="n">
        <f aca="false">I550</f>
        <v>4637775.81</v>
      </c>
      <c r="F551" s="15" t="n">
        <f aca="false">ROUND(MIN($B$14,IF(SizeCalc="margin",E551*$E$13*$E$12/100000,E551*$I$13/$I$12/10)),2)</f>
        <v>100</v>
      </c>
      <c r="G551" s="15" t="n">
        <f aca="false">$B$12*$B$13</f>
        <v>10</v>
      </c>
      <c r="H551" s="15" t="n">
        <f aca="false">IF(Q551="",G551*F551*10,Q551)</f>
        <v>10000</v>
      </c>
      <c r="I551" s="18" t="n">
        <f aca="false">E551+H551</f>
        <v>4647775.81</v>
      </c>
      <c r="J551" s="18" t="n">
        <f aca="false">J550+(I551-I550)</f>
        <v>4597775.81</v>
      </c>
      <c r="K551" s="67" t="n">
        <f aca="false">H551/E551</f>
        <v>0.00215620599392449</v>
      </c>
      <c r="L551" s="67"/>
      <c r="M551" s="64"/>
      <c r="N551" s="16" t="str">
        <f aca="false">IF(M551="","",SUMIF('Daily Fills'!L530:L20516,'Growth Plan &amp; Statistics'!M551,'Daily Fills'!O530:O20516))</f>
        <v/>
      </c>
      <c r="O551" s="15" t="str">
        <f aca="false">IF(N551="","",SUMIF('Daily Fills'!L530:L20516,'Growth Plan &amp; Statistics'!M551,'Daily Fills'!P530:P20516))</f>
        <v/>
      </c>
      <c r="P551" s="15" t="str">
        <f aca="false">IF(O551="","",SUMIF('Daily Fills'!L530:L20528,'Growth Plan &amp; Statistics'!M551,'Daily Fills'!E530:E20528)/1000000)</f>
        <v/>
      </c>
      <c r="Q551" s="16"/>
      <c r="R551" s="16" t="str">
        <f aca="false">IF(N551="","",F551)</f>
        <v/>
      </c>
      <c r="S551" s="10"/>
    </row>
    <row collapsed="false" customFormat="false" customHeight="false" hidden="false" ht="13.3" outlineLevel="0" r="552">
      <c r="A552" s="16" t="n">
        <v>533</v>
      </c>
      <c r="B552" s="16" t="n">
        <f aca="false">ROUNDUP(A552/5,0)</f>
        <v>107</v>
      </c>
      <c r="C552" s="16" t="n">
        <f aca="false">ROUNDUP(A552/20.83333333,0)</f>
        <v>26</v>
      </c>
      <c r="D552" s="65" t="inlineStr">
        <f aca="false">IF(M552="",IF(C552=C551,D551,EDATE(D551,1)),M552)</f>
        <is>
          <t/>
        </is>
      </c>
      <c r="E552" s="16" t="n">
        <f aca="false">I551</f>
        <v>4647775.81</v>
      </c>
      <c r="F552" s="15" t="n">
        <f aca="false">ROUND(MIN($B$14,IF(SizeCalc="margin",E552*$E$13*$E$12/100000,E552*$I$13/$I$12/10)),2)</f>
        <v>100</v>
      </c>
      <c r="G552" s="15" t="n">
        <f aca="false">$B$12*$B$13</f>
        <v>10</v>
      </c>
      <c r="H552" s="15" t="n">
        <f aca="false">IF(Q552="",G552*F552*10,Q552)</f>
        <v>10000</v>
      </c>
      <c r="I552" s="18" t="n">
        <f aca="false">E552+H552</f>
        <v>4657775.81</v>
      </c>
      <c r="J552" s="18" t="n">
        <f aca="false">J551+(I552-I551)</f>
        <v>4607775.81</v>
      </c>
      <c r="K552" s="67" t="n">
        <f aca="false">H552/E552</f>
        <v>0.00215156677275275</v>
      </c>
      <c r="L552" s="67"/>
      <c r="M552" s="64"/>
      <c r="N552" s="16" t="str">
        <f aca="false">IF(M552="","",SUMIF('Daily Fills'!L531:L20517,'Growth Plan &amp; Statistics'!M552,'Daily Fills'!O531:O20517))</f>
        <v/>
      </c>
      <c r="O552" s="15" t="str">
        <f aca="false">IF(N552="","",SUMIF('Daily Fills'!L531:L20517,'Growth Plan &amp; Statistics'!M552,'Daily Fills'!P531:P20517))</f>
        <v/>
      </c>
      <c r="P552" s="15" t="str">
        <f aca="false">IF(O552="","",SUMIF('Daily Fills'!L531:L20529,'Growth Plan &amp; Statistics'!M552,'Daily Fills'!E531:E20529)/1000000)</f>
        <v/>
      </c>
      <c r="Q552" s="16"/>
      <c r="R552" s="16" t="str">
        <f aca="false">IF(N552="","",F552)</f>
        <v/>
      </c>
      <c r="S552" s="10"/>
    </row>
    <row collapsed="false" customFormat="false" customHeight="false" hidden="false" ht="13.3" outlineLevel="0" r="553">
      <c r="A553" s="16" t="n">
        <v>534</v>
      </c>
      <c r="B553" s="16" t="n">
        <f aca="false">ROUNDUP(A553/5,0)</f>
        <v>107</v>
      </c>
      <c r="C553" s="16" t="n">
        <f aca="false">ROUNDUP(A553/20.83333333,0)</f>
        <v>26</v>
      </c>
      <c r="D553" s="65" t="inlineStr">
        <f aca="false">IF(M553="",IF(C553=C552,D552,EDATE(D552,1)),M553)</f>
        <is>
          <t/>
        </is>
      </c>
      <c r="E553" s="16" t="n">
        <f aca="false">I552</f>
        <v>4657775.81</v>
      </c>
      <c r="F553" s="15" t="n">
        <f aca="false">ROUND(MIN($B$14,IF(SizeCalc="margin",E553*$E$13*$E$12/100000,E553*$I$13/$I$12/10)),2)</f>
        <v>100</v>
      </c>
      <c r="G553" s="15" t="n">
        <f aca="false">$B$12*$B$13</f>
        <v>10</v>
      </c>
      <c r="H553" s="15" t="n">
        <f aca="false">IF(Q553="",G553*F553*10,Q553)</f>
        <v>10000</v>
      </c>
      <c r="I553" s="18" t="n">
        <f aca="false">E553+H553</f>
        <v>4667775.81</v>
      </c>
      <c r="J553" s="18" t="n">
        <f aca="false">J552+(I553-I552)</f>
        <v>4617775.81</v>
      </c>
      <c r="K553" s="67" t="n">
        <f aca="false">H553/E553</f>
        <v>0.00214694747190934</v>
      </c>
      <c r="L553" s="67"/>
      <c r="M553" s="64"/>
      <c r="N553" s="16" t="str">
        <f aca="false">IF(M553="","",SUMIF('Daily Fills'!L532:L20518,'Growth Plan &amp; Statistics'!M553,'Daily Fills'!O532:O20518))</f>
        <v/>
      </c>
      <c r="O553" s="15" t="str">
        <f aca="false">IF(N553="","",SUMIF('Daily Fills'!L532:L20518,'Growth Plan &amp; Statistics'!M553,'Daily Fills'!P532:P20518))</f>
        <v/>
      </c>
      <c r="P553" s="15" t="str">
        <f aca="false">IF(O553="","",SUMIF('Daily Fills'!L532:L20530,'Growth Plan &amp; Statistics'!M553,'Daily Fills'!E532:E20530)/1000000)</f>
        <v/>
      </c>
      <c r="Q553" s="16"/>
      <c r="R553" s="16" t="str">
        <f aca="false">IF(N553="","",F553)</f>
        <v/>
      </c>
      <c r="S553" s="10"/>
    </row>
    <row collapsed="false" customFormat="false" customHeight="false" hidden="false" ht="13.3" outlineLevel="0" r="554">
      <c r="A554" s="16" t="n">
        <v>535</v>
      </c>
      <c r="B554" s="16" t="n">
        <f aca="false">ROUNDUP(A554/5,0)</f>
        <v>107</v>
      </c>
      <c r="C554" s="16" t="n">
        <f aca="false">ROUNDUP(A554/20.83333333,0)</f>
        <v>26</v>
      </c>
      <c r="D554" s="65" t="inlineStr">
        <f aca="false">IF(M554="",IF(C554=C553,D553,EDATE(D553,1)),M554)</f>
        <is>
          <t/>
        </is>
      </c>
      <c r="E554" s="16" t="n">
        <f aca="false">I553</f>
        <v>4667775.81</v>
      </c>
      <c r="F554" s="15" t="n">
        <f aca="false">ROUND(MIN($B$14,IF(SizeCalc="margin",E554*$E$13*$E$12/100000,E554*$I$13/$I$12/10)),2)</f>
        <v>100</v>
      </c>
      <c r="G554" s="15" t="n">
        <f aca="false">$B$12*$B$13</f>
        <v>10</v>
      </c>
      <c r="H554" s="15" t="n">
        <f aca="false">IF(Q554="",G554*F554*10,Q554)</f>
        <v>10000</v>
      </c>
      <c r="I554" s="18" t="n">
        <f aca="false">E554+H554</f>
        <v>4677775.81</v>
      </c>
      <c r="J554" s="18" t="n">
        <f aca="false">J553+(I554-I553)</f>
        <v>4627775.81</v>
      </c>
      <c r="K554" s="67" t="n">
        <f aca="false">H554/E554</f>
        <v>0.00214234796336545</v>
      </c>
      <c r="L554" s="67"/>
      <c r="M554" s="64"/>
      <c r="N554" s="16" t="str">
        <f aca="false">IF(M554="","",SUMIF('Daily Fills'!L533:L20519,'Growth Plan &amp; Statistics'!M554,'Daily Fills'!O533:O20519))</f>
        <v/>
      </c>
      <c r="O554" s="15" t="str">
        <f aca="false">IF(N554="","",SUMIF('Daily Fills'!L533:L20519,'Growth Plan &amp; Statistics'!M554,'Daily Fills'!P533:P20519))</f>
        <v/>
      </c>
      <c r="P554" s="15" t="str">
        <f aca="false">IF(O554="","",SUMIF('Daily Fills'!L533:L20531,'Growth Plan &amp; Statistics'!M554,'Daily Fills'!E533:E20531)/1000000)</f>
        <v/>
      </c>
      <c r="Q554" s="16"/>
      <c r="R554" s="16" t="str">
        <f aca="false">IF(N554="","",F554)</f>
        <v/>
      </c>
      <c r="S554" s="10"/>
    </row>
    <row collapsed="false" customFormat="false" customHeight="false" hidden="false" ht="13.3" outlineLevel="0" r="555">
      <c r="A555" s="16" t="n">
        <v>536</v>
      </c>
      <c r="B555" s="16" t="n">
        <f aca="false">ROUNDUP(A555/5,0)</f>
        <v>108</v>
      </c>
      <c r="C555" s="16" t="n">
        <f aca="false">ROUNDUP(A555/20.83333333,0)</f>
        <v>26</v>
      </c>
      <c r="D555" s="65" t="inlineStr">
        <f aca="false">IF(M555="",IF(C555=C554,D554,EDATE(D554,1)),M555)</f>
        <is>
          <t/>
        </is>
      </c>
      <c r="E555" s="16" t="n">
        <f aca="false">I554</f>
        <v>4677775.81</v>
      </c>
      <c r="F555" s="15" t="n">
        <f aca="false">ROUND(MIN($B$14,IF(SizeCalc="margin",E555*$E$13*$E$12/100000,E555*$I$13/$I$12/10)),2)</f>
        <v>100</v>
      </c>
      <c r="G555" s="15" t="n">
        <f aca="false">$B$12*$B$13</f>
        <v>10</v>
      </c>
      <c r="H555" s="15" t="n">
        <f aca="false">IF(Q555="",G555*F555*10,Q555)</f>
        <v>10000</v>
      </c>
      <c r="I555" s="18" t="n">
        <f aca="false">E555+H555</f>
        <v>4687775.81</v>
      </c>
      <c r="J555" s="18" t="n">
        <f aca="false">J554+(I555-I554)</f>
        <v>4637775.81</v>
      </c>
      <c r="K555" s="67" t="n">
        <f aca="false">H555/E555</f>
        <v>0.00213776812018702</v>
      </c>
      <c r="L555" s="67"/>
      <c r="M555" s="64"/>
      <c r="N555" s="16" t="str">
        <f aca="false">IF(M555="","",SUMIF('Daily Fills'!L534:L20520,'Growth Plan &amp; Statistics'!M555,'Daily Fills'!O534:O20520))</f>
        <v/>
      </c>
      <c r="O555" s="15" t="str">
        <f aca="false">IF(N555="","",SUMIF('Daily Fills'!L534:L20520,'Growth Plan &amp; Statistics'!M555,'Daily Fills'!P534:P20520))</f>
        <v/>
      </c>
      <c r="P555" s="15" t="str">
        <f aca="false">IF(O555="","",SUMIF('Daily Fills'!L534:L20532,'Growth Plan &amp; Statistics'!M555,'Daily Fills'!E534:E20532)/1000000)</f>
        <v/>
      </c>
      <c r="Q555" s="16"/>
      <c r="R555" s="16" t="str">
        <f aca="false">IF(N555="","",F555)</f>
        <v/>
      </c>
      <c r="S555" s="10"/>
    </row>
    <row collapsed="false" customFormat="false" customHeight="false" hidden="false" ht="13.3" outlineLevel="0" r="556">
      <c r="A556" s="16" t="n">
        <v>537</v>
      </c>
      <c r="B556" s="16" t="n">
        <f aca="false">ROUNDUP(A556/5,0)</f>
        <v>108</v>
      </c>
      <c r="C556" s="16" t="n">
        <f aca="false">ROUNDUP(A556/20.83333333,0)</f>
        <v>26</v>
      </c>
      <c r="D556" s="65" t="inlineStr">
        <f aca="false">IF(M556="",IF(C556=C555,D555,EDATE(D555,1)),M556)</f>
        <is>
          <t/>
        </is>
      </c>
      <c r="E556" s="16" t="n">
        <f aca="false">I555</f>
        <v>4687775.81</v>
      </c>
      <c r="F556" s="15" t="n">
        <f aca="false">ROUND(MIN($B$14,IF(SizeCalc="margin",E556*$E$13*$E$12/100000,E556*$I$13/$I$12/10)),2)</f>
        <v>100</v>
      </c>
      <c r="G556" s="15" t="n">
        <f aca="false">$B$12*$B$13</f>
        <v>10</v>
      </c>
      <c r="H556" s="15" t="n">
        <f aca="false">IF(Q556="",G556*F556*10,Q556)</f>
        <v>10000</v>
      </c>
      <c r="I556" s="18" t="n">
        <f aca="false">E556+H556</f>
        <v>4697775.81</v>
      </c>
      <c r="J556" s="18" t="n">
        <f aca="false">J555+(I556-I555)</f>
        <v>4647775.81</v>
      </c>
      <c r="K556" s="67" t="n">
        <f aca="false">H556/E556</f>
        <v>0.00213320781652312</v>
      </c>
      <c r="L556" s="67"/>
      <c r="M556" s="64"/>
      <c r="N556" s="16" t="str">
        <f aca="false">IF(M556="","",SUMIF('Daily Fills'!L535:L20521,'Growth Plan &amp; Statistics'!M556,'Daily Fills'!O535:O20521))</f>
        <v/>
      </c>
      <c r="O556" s="15" t="str">
        <f aca="false">IF(N556="","",SUMIF('Daily Fills'!L535:L20521,'Growth Plan &amp; Statistics'!M556,'Daily Fills'!P535:P20521))</f>
        <v/>
      </c>
      <c r="P556" s="15" t="str">
        <f aca="false">IF(O556="","",SUMIF('Daily Fills'!L535:L20533,'Growth Plan &amp; Statistics'!M556,'Daily Fills'!E535:E20533)/1000000)</f>
        <v/>
      </c>
      <c r="Q556" s="16"/>
      <c r="R556" s="16" t="str">
        <f aca="false">IF(N556="","",F556)</f>
        <v/>
      </c>
      <c r="S556" s="10"/>
    </row>
    <row collapsed="false" customFormat="false" customHeight="false" hidden="false" ht="13.3" outlineLevel="0" r="557">
      <c r="A557" s="16" t="n">
        <v>538</v>
      </c>
      <c r="B557" s="16" t="n">
        <f aca="false">ROUNDUP(A557/5,0)</f>
        <v>108</v>
      </c>
      <c r="C557" s="16" t="n">
        <f aca="false">ROUNDUP(A557/20.83333333,0)</f>
        <v>26</v>
      </c>
      <c r="D557" s="65" t="inlineStr">
        <f aca="false">IF(M557="",IF(C557=C556,D556,EDATE(D556,1)),M557)</f>
        <is>
          <t/>
        </is>
      </c>
      <c r="E557" s="16" t="n">
        <f aca="false">I556</f>
        <v>4697775.81</v>
      </c>
      <c r="F557" s="15" t="n">
        <f aca="false">ROUND(MIN($B$14,IF(SizeCalc="margin",E557*$E$13*$E$12/100000,E557*$I$13/$I$12/10)),2)</f>
        <v>100</v>
      </c>
      <c r="G557" s="15" t="n">
        <f aca="false">$B$12*$B$13</f>
        <v>10</v>
      </c>
      <c r="H557" s="15" t="n">
        <f aca="false">IF(Q557="",G557*F557*10,Q557)</f>
        <v>10000</v>
      </c>
      <c r="I557" s="18" t="n">
        <f aca="false">E557+H557</f>
        <v>4707775.81</v>
      </c>
      <c r="J557" s="18" t="n">
        <f aca="false">J556+(I557-I556)</f>
        <v>4657775.81</v>
      </c>
      <c r="K557" s="67" t="n">
        <f aca="false">H557/E557</f>
        <v>0.0021286669275944</v>
      </c>
      <c r="L557" s="67"/>
      <c r="M557" s="64"/>
      <c r="N557" s="16" t="str">
        <f aca="false">IF(M557="","",SUMIF('Daily Fills'!L536:L20522,'Growth Plan &amp; Statistics'!M557,'Daily Fills'!O536:O20522))</f>
        <v/>
      </c>
      <c r="O557" s="15" t="str">
        <f aca="false">IF(N557="","",SUMIF('Daily Fills'!L536:L20522,'Growth Plan &amp; Statistics'!M557,'Daily Fills'!P536:P20522))</f>
        <v/>
      </c>
      <c r="P557" s="15" t="str">
        <f aca="false">IF(O557="","",SUMIF('Daily Fills'!L536:L20534,'Growth Plan &amp; Statistics'!M557,'Daily Fills'!E536:E20534)/1000000)</f>
        <v/>
      </c>
      <c r="Q557" s="16"/>
      <c r="R557" s="16" t="str">
        <f aca="false">IF(N557="","",F557)</f>
        <v/>
      </c>
      <c r="S557" s="10"/>
    </row>
    <row collapsed="false" customFormat="false" customHeight="false" hidden="false" ht="13.3" outlineLevel="0" r="558">
      <c r="A558" s="16" t="n">
        <v>539</v>
      </c>
      <c r="B558" s="16" t="n">
        <f aca="false">ROUNDUP(A558/5,0)</f>
        <v>108</v>
      </c>
      <c r="C558" s="16" t="n">
        <f aca="false">ROUNDUP(A558/20.83333333,0)</f>
        <v>26</v>
      </c>
      <c r="D558" s="65" t="inlineStr">
        <f aca="false">IF(M558="",IF(C558=C557,D557,EDATE(D557,1)),M558)</f>
        <is>
          <t/>
        </is>
      </c>
      <c r="E558" s="16" t="n">
        <f aca="false">I557</f>
        <v>4707775.81</v>
      </c>
      <c r="F558" s="15" t="n">
        <f aca="false">ROUND(MIN($B$14,IF(SizeCalc="margin",E558*$E$13*$E$12/100000,E558*$I$13/$I$12/10)),2)</f>
        <v>100</v>
      </c>
      <c r="G558" s="15" t="n">
        <f aca="false">$B$12*$B$13</f>
        <v>10</v>
      </c>
      <c r="H558" s="15" t="n">
        <f aca="false">IF(Q558="",G558*F558*10,Q558)</f>
        <v>10000</v>
      </c>
      <c r="I558" s="18" t="n">
        <f aca="false">E558+H558</f>
        <v>4717775.81</v>
      </c>
      <c r="J558" s="18" t="n">
        <f aca="false">J557+(I558-I557)</f>
        <v>4667775.81</v>
      </c>
      <c r="K558" s="67" t="n">
        <f aca="false">H558/E558</f>
        <v>0.0021241453296817</v>
      </c>
      <c r="L558" s="67"/>
      <c r="M558" s="64"/>
      <c r="N558" s="16" t="str">
        <f aca="false">IF(M558="","",SUMIF('Daily Fills'!L537:L20523,'Growth Plan &amp; Statistics'!M558,'Daily Fills'!O537:O20523))</f>
        <v/>
      </c>
      <c r="O558" s="15" t="str">
        <f aca="false">IF(N558="","",SUMIF('Daily Fills'!L537:L20523,'Growth Plan &amp; Statistics'!M558,'Daily Fills'!P537:P20523))</f>
        <v/>
      </c>
      <c r="P558" s="15" t="str">
        <f aca="false">IF(O558="","",SUMIF('Daily Fills'!L537:L20535,'Growth Plan &amp; Statistics'!M558,'Daily Fills'!E537:E20535)/1000000)</f>
        <v/>
      </c>
      <c r="Q558" s="16"/>
      <c r="R558" s="16" t="str">
        <f aca="false">IF(N558="","",F558)</f>
        <v/>
      </c>
      <c r="S558" s="10"/>
    </row>
    <row collapsed="false" customFormat="false" customHeight="false" hidden="false" ht="13.3" outlineLevel="0" r="559">
      <c r="A559" s="16" t="n">
        <v>540</v>
      </c>
      <c r="B559" s="16" t="n">
        <f aca="false">ROUNDUP(A559/5,0)</f>
        <v>108</v>
      </c>
      <c r="C559" s="16" t="n">
        <f aca="false">ROUNDUP(A559/20.83333333,0)</f>
        <v>26</v>
      </c>
      <c r="D559" s="65" t="inlineStr">
        <f aca="false">IF(M559="",IF(C559=C558,D558,EDATE(D558,1)),M559)</f>
        <is>
          <t/>
        </is>
      </c>
      <c r="E559" s="16" t="n">
        <f aca="false">I558</f>
        <v>4717775.81</v>
      </c>
      <c r="F559" s="15" t="n">
        <f aca="false">ROUND(MIN($B$14,IF(SizeCalc="margin",E559*$E$13*$E$12/100000,E559*$I$13/$I$12/10)),2)</f>
        <v>100</v>
      </c>
      <c r="G559" s="15" t="n">
        <f aca="false">$B$12*$B$13</f>
        <v>10</v>
      </c>
      <c r="H559" s="15" t="n">
        <f aca="false">IF(Q559="",G559*F559*10,Q559)</f>
        <v>10000</v>
      </c>
      <c r="I559" s="18" t="n">
        <f aca="false">E559+H559</f>
        <v>4727775.81</v>
      </c>
      <c r="J559" s="18" t="n">
        <f aca="false">J558+(I559-I558)</f>
        <v>4677775.81</v>
      </c>
      <c r="K559" s="67" t="n">
        <f aca="false">H559/E559</f>
        <v>0.00211964290011483</v>
      </c>
      <c r="L559" s="67"/>
      <c r="M559" s="64"/>
      <c r="N559" s="16" t="str">
        <f aca="false">IF(M559="","",SUMIF('Daily Fills'!L538:L20524,'Growth Plan &amp; Statistics'!M559,'Daily Fills'!O538:O20524))</f>
        <v/>
      </c>
      <c r="O559" s="15" t="str">
        <f aca="false">IF(N559="","",SUMIF('Daily Fills'!L538:L20524,'Growth Plan &amp; Statistics'!M559,'Daily Fills'!P538:P20524))</f>
        <v/>
      </c>
      <c r="P559" s="15" t="str">
        <f aca="false">IF(O559="","",SUMIF('Daily Fills'!L538:L20536,'Growth Plan &amp; Statistics'!M559,'Daily Fills'!E538:E20536)/1000000)</f>
        <v/>
      </c>
      <c r="Q559" s="16"/>
      <c r="R559" s="16" t="str">
        <f aca="false">IF(N559="","",F559)</f>
        <v/>
      </c>
      <c r="S559" s="10"/>
    </row>
    <row collapsed="false" customFormat="false" customHeight="false" hidden="false" ht="13.3" outlineLevel="0" r="560">
      <c r="A560" s="16" t="n">
        <v>541</v>
      </c>
      <c r="B560" s="16" t="n">
        <f aca="false">ROUNDUP(A560/5,0)</f>
        <v>109</v>
      </c>
      <c r="C560" s="16" t="n">
        <f aca="false">ROUNDUP(A560/20.83333333,0)</f>
        <v>26</v>
      </c>
      <c r="D560" s="65" t="inlineStr">
        <f aca="false">IF(M560="",IF(C560=C559,D559,EDATE(D559,1)),M560)</f>
        <is>
          <t/>
        </is>
      </c>
      <c r="E560" s="16" t="n">
        <f aca="false">I559</f>
        <v>4727775.81</v>
      </c>
      <c r="F560" s="15" t="n">
        <f aca="false">ROUND(MIN($B$14,IF(SizeCalc="margin",E560*$E$13*$E$12/100000,E560*$I$13/$I$12/10)),2)</f>
        <v>100</v>
      </c>
      <c r="G560" s="15" t="n">
        <f aca="false">$B$12*$B$13</f>
        <v>10</v>
      </c>
      <c r="H560" s="15" t="n">
        <f aca="false">IF(Q560="",G560*F560*10,Q560)</f>
        <v>10000</v>
      </c>
      <c r="I560" s="18" t="n">
        <f aca="false">E560+H560</f>
        <v>4737775.81</v>
      </c>
      <c r="J560" s="18" t="n">
        <f aca="false">J559+(I560-I559)</f>
        <v>4687775.81</v>
      </c>
      <c r="K560" s="67" t="n">
        <f aca="false">H560/E560</f>
        <v>0.00211515951726146</v>
      </c>
      <c r="L560" s="67"/>
      <c r="M560" s="64"/>
      <c r="N560" s="16" t="str">
        <f aca="false">IF(M560="","",SUMIF('Daily Fills'!L539:L20525,'Growth Plan &amp; Statistics'!M560,'Daily Fills'!O539:O20525))</f>
        <v/>
      </c>
      <c r="O560" s="15" t="str">
        <f aca="false">IF(N560="","",SUMIF('Daily Fills'!L539:L20525,'Growth Plan &amp; Statistics'!M560,'Daily Fills'!P539:P20525))</f>
        <v/>
      </c>
      <c r="P560" s="15" t="str">
        <f aca="false">IF(O560="","",SUMIF('Daily Fills'!L539:L20537,'Growth Plan &amp; Statistics'!M560,'Daily Fills'!E539:E20537)/1000000)</f>
        <v/>
      </c>
      <c r="Q560" s="16"/>
      <c r="R560" s="16" t="str">
        <f aca="false">IF(N560="","",F560)</f>
        <v/>
      </c>
      <c r="S560" s="10"/>
    </row>
    <row collapsed="false" customFormat="false" customHeight="false" hidden="false" ht="13.3" outlineLevel="0" r="561">
      <c r="A561" s="16" t="n">
        <v>542</v>
      </c>
      <c r="B561" s="16" t="n">
        <f aca="false">ROUNDUP(A561/5,0)</f>
        <v>109</v>
      </c>
      <c r="C561" s="16" t="n">
        <f aca="false">ROUNDUP(A561/20.83333333,0)</f>
        <v>27</v>
      </c>
      <c r="D561" s="65" t="n">
        <f aca="false">IF(M561="",IF(C561=C560,D560,EDATE(D560,1)),M561)</f>
        <v>42602</v>
      </c>
      <c r="E561" s="16" t="n">
        <f aca="false">I560</f>
        <v>4737775.81</v>
      </c>
      <c r="F561" s="15" t="n">
        <f aca="false">ROUND(MIN($B$14,IF(SizeCalc="margin",E561*$E$13*$E$12/100000,E561*$I$13/$I$12/10)),2)</f>
        <v>100</v>
      </c>
      <c r="G561" s="15" t="n">
        <f aca="false">$B$12*$B$13</f>
        <v>10</v>
      </c>
      <c r="H561" s="15" t="n">
        <f aca="false">IF(Q561="",G561*F561*10,Q561)</f>
        <v>10000</v>
      </c>
      <c r="I561" s="18" t="n">
        <f aca="false">E561+H561</f>
        <v>4747775.81</v>
      </c>
      <c r="J561" s="18" t="n">
        <f aca="false">J560+(I561-I560)</f>
        <v>4697775.81</v>
      </c>
      <c r="K561" s="67" t="n">
        <f aca="false">H561/E561</f>
        <v>0.00211069506051617</v>
      </c>
      <c r="L561" s="67"/>
      <c r="M561" s="64"/>
      <c r="N561" s="16" t="str">
        <f aca="false">IF(M561="","",SUMIF('Daily Fills'!L540:L20526,'Growth Plan &amp; Statistics'!M561,'Daily Fills'!O540:O20526))</f>
        <v/>
      </c>
      <c r="O561" s="15" t="str">
        <f aca="false">IF(N561="","",SUMIF('Daily Fills'!L540:L20526,'Growth Plan &amp; Statistics'!M561,'Daily Fills'!P540:P20526))</f>
        <v/>
      </c>
      <c r="P561" s="15" t="str">
        <f aca="false">IF(O561="","",SUMIF('Daily Fills'!L540:L20538,'Growth Plan &amp; Statistics'!M561,'Daily Fills'!E540:E20538)/1000000)</f>
        <v/>
      </c>
      <c r="Q561" s="16"/>
      <c r="R561" s="16" t="str">
        <f aca="false">IF(N561="","",F561)</f>
        <v/>
      </c>
      <c r="S561" s="10"/>
    </row>
    <row collapsed="false" customFormat="false" customHeight="false" hidden="false" ht="13.3" outlineLevel="0" r="562">
      <c r="A562" s="16" t="n">
        <v>543</v>
      </c>
      <c r="B562" s="16" t="n">
        <f aca="false">ROUNDUP(A562/5,0)</f>
        <v>109</v>
      </c>
      <c r="C562" s="16" t="n">
        <f aca="false">ROUNDUP(A562/20.83333333,0)</f>
        <v>27</v>
      </c>
      <c r="D562" s="65" t="inlineStr">
        <f aca="false">IF(M562="",IF(C562=C561,D561,EDATE(D561,1)),M562)</f>
        <is>
          <t/>
        </is>
      </c>
      <c r="E562" s="16" t="n">
        <f aca="false">I561</f>
        <v>4747775.81</v>
      </c>
      <c r="F562" s="15" t="n">
        <f aca="false">ROUND(MIN($B$14,IF(SizeCalc="margin",E562*$E$13*$E$12/100000,E562*$I$13/$I$12/10)),2)</f>
        <v>100</v>
      </c>
      <c r="G562" s="15" t="n">
        <f aca="false">$B$12*$B$13</f>
        <v>10</v>
      </c>
      <c r="H562" s="15" t="n">
        <f aca="false">IF(Q562="",G562*F562*10,Q562)</f>
        <v>10000</v>
      </c>
      <c r="I562" s="18" t="n">
        <f aca="false">E562+H562</f>
        <v>4757775.81</v>
      </c>
      <c r="J562" s="18" t="n">
        <f aca="false">J561+(I562-I561)</f>
        <v>4707775.81</v>
      </c>
      <c r="K562" s="67" t="n">
        <f aca="false">H562/E562</f>
        <v>0.00210624941028966</v>
      </c>
      <c r="L562" s="67"/>
      <c r="M562" s="64"/>
      <c r="N562" s="16" t="str">
        <f aca="false">IF(M562="","",SUMIF('Daily Fills'!L541:L20527,'Growth Plan &amp; Statistics'!M562,'Daily Fills'!O541:O20527))</f>
        <v/>
      </c>
      <c r="O562" s="15" t="str">
        <f aca="false">IF(N562="","",SUMIF('Daily Fills'!L541:L20527,'Growth Plan &amp; Statistics'!M562,'Daily Fills'!P541:P20527))</f>
        <v/>
      </c>
      <c r="P562" s="15" t="str">
        <f aca="false">IF(O562="","",SUMIF('Daily Fills'!L541:L20539,'Growth Plan &amp; Statistics'!M562,'Daily Fills'!E541:E20539)/1000000)</f>
        <v/>
      </c>
      <c r="Q562" s="16"/>
      <c r="R562" s="16" t="str">
        <f aca="false">IF(N562="","",F562)</f>
        <v/>
      </c>
      <c r="S562" s="10"/>
    </row>
    <row collapsed="false" customFormat="false" customHeight="false" hidden="false" ht="13.3" outlineLevel="0" r="563">
      <c r="A563" s="16" t="n">
        <v>544</v>
      </c>
      <c r="B563" s="16" t="n">
        <f aca="false">ROUNDUP(A563/5,0)</f>
        <v>109</v>
      </c>
      <c r="C563" s="16" t="n">
        <f aca="false">ROUNDUP(A563/20.83333333,0)</f>
        <v>27</v>
      </c>
      <c r="D563" s="65" t="inlineStr">
        <f aca="false">IF(M563="",IF(C563=C562,D562,EDATE(D562,1)),M563)</f>
        <is>
          <t/>
        </is>
      </c>
      <c r="E563" s="16" t="n">
        <f aca="false">I562</f>
        <v>4757775.81</v>
      </c>
      <c r="F563" s="15" t="n">
        <f aca="false">ROUND(MIN($B$14,IF(SizeCalc="margin",E563*$E$13*$E$12/100000,E563*$I$13/$I$12/10)),2)</f>
        <v>100</v>
      </c>
      <c r="G563" s="15" t="n">
        <f aca="false">$B$12*$B$13</f>
        <v>10</v>
      </c>
      <c r="H563" s="15" t="n">
        <f aca="false">IF(Q563="",G563*F563*10,Q563)</f>
        <v>10000</v>
      </c>
      <c r="I563" s="18" t="n">
        <f aca="false">E563+H563</f>
        <v>4767775.81</v>
      </c>
      <c r="J563" s="18" t="n">
        <f aca="false">J562+(I563-I562)</f>
        <v>4717775.81</v>
      </c>
      <c r="K563" s="67" t="n">
        <f aca="false">H563/E563</f>
        <v>0.00210182244799803</v>
      </c>
      <c r="L563" s="67"/>
      <c r="M563" s="64"/>
      <c r="N563" s="16" t="str">
        <f aca="false">IF(M563="","",SUMIF('Daily Fills'!L542:L20528,'Growth Plan &amp; Statistics'!M563,'Daily Fills'!O542:O20528))</f>
        <v/>
      </c>
      <c r="O563" s="15" t="str">
        <f aca="false">IF(N563="","",SUMIF('Daily Fills'!L542:L20528,'Growth Plan &amp; Statistics'!M563,'Daily Fills'!P542:P20528))</f>
        <v/>
      </c>
      <c r="P563" s="15" t="str">
        <f aca="false">IF(O563="","",SUMIF('Daily Fills'!L542:L20540,'Growth Plan &amp; Statistics'!M563,'Daily Fills'!E542:E20540)/1000000)</f>
        <v/>
      </c>
      <c r="Q563" s="16"/>
      <c r="R563" s="16" t="str">
        <f aca="false">IF(N563="","",F563)</f>
        <v/>
      </c>
      <c r="S563" s="10"/>
    </row>
    <row collapsed="false" customFormat="false" customHeight="false" hidden="false" ht="13.3" outlineLevel="0" r="564">
      <c r="A564" s="16" t="n">
        <v>545</v>
      </c>
      <c r="B564" s="16" t="n">
        <f aca="false">ROUNDUP(A564/5,0)</f>
        <v>109</v>
      </c>
      <c r="C564" s="16" t="n">
        <f aca="false">ROUNDUP(A564/20.83333333,0)</f>
        <v>27</v>
      </c>
      <c r="D564" s="65" t="inlineStr">
        <f aca="false">IF(M564="",IF(C564=C563,D563,EDATE(D563,1)),M564)</f>
        <is>
          <t/>
        </is>
      </c>
      <c r="E564" s="16" t="n">
        <f aca="false">I563</f>
        <v>4767775.81</v>
      </c>
      <c r="F564" s="15" t="n">
        <f aca="false">ROUND(MIN($B$14,IF(SizeCalc="margin",E564*$E$13*$E$12/100000,E564*$I$13/$I$12/10)),2)</f>
        <v>100</v>
      </c>
      <c r="G564" s="15" t="n">
        <f aca="false">$B$12*$B$13</f>
        <v>10</v>
      </c>
      <c r="H564" s="15" t="n">
        <f aca="false">IF(Q564="",G564*F564*10,Q564)</f>
        <v>10000</v>
      </c>
      <c r="I564" s="18" t="n">
        <f aca="false">E564+H564</f>
        <v>4777775.81</v>
      </c>
      <c r="J564" s="18" t="n">
        <f aca="false">J563+(I564-I563)</f>
        <v>4727775.81</v>
      </c>
      <c r="K564" s="67" t="n">
        <f aca="false">H564/E564</f>
        <v>0.00209741405605227</v>
      </c>
      <c r="L564" s="67"/>
      <c r="M564" s="64"/>
      <c r="N564" s="16" t="str">
        <f aca="false">IF(M564="","",SUMIF('Daily Fills'!L543:L20529,'Growth Plan &amp; Statistics'!M564,'Daily Fills'!O543:O20529))</f>
        <v/>
      </c>
      <c r="O564" s="15" t="str">
        <f aca="false">IF(N564="","",SUMIF('Daily Fills'!L543:L20529,'Growth Plan &amp; Statistics'!M564,'Daily Fills'!P543:P20529))</f>
        <v/>
      </c>
      <c r="P564" s="15" t="str">
        <f aca="false">IF(O564="","",SUMIF('Daily Fills'!L543:L20541,'Growth Plan &amp; Statistics'!M564,'Daily Fills'!E543:E20541)/1000000)</f>
        <v/>
      </c>
      <c r="Q564" s="16"/>
      <c r="R564" s="16" t="str">
        <f aca="false">IF(N564="","",F564)</f>
        <v/>
      </c>
      <c r="S564" s="10"/>
    </row>
    <row collapsed="false" customFormat="false" customHeight="false" hidden="false" ht="13.3" outlineLevel="0" r="565">
      <c r="A565" s="16" t="n">
        <v>546</v>
      </c>
      <c r="B565" s="16" t="n">
        <f aca="false">ROUNDUP(A565/5,0)</f>
        <v>110</v>
      </c>
      <c r="C565" s="16" t="n">
        <f aca="false">ROUNDUP(A565/20.83333333,0)</f>
        <v>27</v>
      </c>
      <c r="D565" s="65" t="inlineStr">
        <f aca="false">IF(M565="",IF(C565=C564,D564,EDATE(D564,1)),M565)</f>
        <is>
          <t/>
        </is>
      </c>
      <c r="E565" s="16" t="n">
        <f aca="false">I564</f>
        <v>4777775.81</v>
      </c>
      <c r="F565" s="15" t="n">
        <f aca="false">ROUND(MIN($B$14,IF(SizeCalc="margin",E565*$E$13*$E$12/100000,E565*$I$13/$I$12/10)),2)</f>
        <v>100</v>
      </c>
      <c r="G565" s="15" t="n">
        <f aca="false">$B$12*$B$13</f>
        <v>10</v>
      </c>
      <c r="H565" s="15" t="n">
        <f aca="false">IF(Q565="",G565*F565*10,Q565)</f>
        <v>10000</v>
      </c>
      <c r="I565" s="18" t="n">
        <f aca="false">E565+H565</f>
        <v>4787775.81</v>
      </c>
      <c r="J565" s="18" t="n">
        <f aca="false">J564+(I565-I564)</f>
        <v>4737775.81</v>
      </c>
      <c r="K565" s="67" t="n">
        <f aca="false">H565/E565</f>
        <v>0.00209302411784784</v>
      </c>
      <c r="L565" s="67"/>
      <c r="M565" s="64"/>
      <c r="N565" s="16" t="str">
        <f aca="false">IF(M565="","",SUMIF('Daily Fills'!L544:L20530,'Growth Plan &amp; Statistics'!M565,'Daily Fills'!O544:O20530))</f>
        <v/>
      </c>
      <c r="O565" s="15" t="str">
        <f aca="false">IF(N565="","",SUMIF('Daily Fills'!L544:L20530,'Growth Plan &amp; Statistics'!M565,'Daily Fills'!P544:P20530))</f>
        <v/>
      </c>
      <c r="P565" s="15" t="str">
        <f aca="false">IF(O565="","",SUMIF('Daily Fills'!L544:L20542,'Growth Plan &amp; Statistics'!M565,'Daily Fills'!E544:E20542)/1000000)</f>
        <v/>
      </c>
      <c r="Q565" s="16"/>
      <c r="R565" s="16" t="str">
        <f aca="false">IF(N565="","",F565)</f>
        <v/>
      </c>
      <c r="S565" s="10"/>
    </row>
    <row collapsed="false" customFormat="false" customHeight="false" hidden="false" ht="13.3" outlineLevel="0" r="566">
      <c r="A566" s="16" t="n">
        <v>547</v>
      </c>
      <c r="B566" s="16" t="n">
        <f aca="false">ROUNDUP(A566/5,0)</f>
        <v>110</v>
      </c>
      <c r="C566" s="16" t="n">
        <f aca="false">ROUNDUP(A566/20.83333333,0)</f>
        <v>27</v>
      </c>
      <c r="D566" s="65" t="inlineStr">
        <f aca="false">IF(M566="",IF(C566=C565,D565,EDATE(D565,1)),M566)</f>
        <is>
          <t/>
        </is>
      </c>
      <c r="E566" s="16" t="n">
        <f aca="false">I565</f>
        <v>4787775.81</v>
      </c>
      <c r="F566" s="15" t="n">
        <f aca="false">ROUND(MIN($B$14,IF(SizeCalc="margin",E566*$E$13*$E$12/100000,E566*$I$13/$I$12/10)),2)</f>
        <v>100</v>
      </c>
      <c r="G566" s="15" t="n">
        <f aca="false">$B$12*$B$13</f>
        <v>10</v>
      </c>
      <c r="H566" s="15" t="n">
        <f aca="false">IF(Q566="",G566*F566*10,Q566)</f>
        <v>10000</v>
      </c>
      <c r="I566" s="18" t="n">
        <f aca="false">E566+H566</f>
        <v>4797775.81</v>
      </c>
      <c r="J566" s="18" t="n">
        <f aca="false">J565+(I566-I565)</f>
        <v>4747775.81</v>
      </c>
      <c r="K566" s="67" t="n">
        <f aca="false">H566/E566</f>
        <v>0.00208865251775438</v>
      </c>
      <c r="L566" s="67"/>
      <c r="M566" s="64"/>
      <c r="N566" s="16" t="str">
        <f aca="false">IF(M566="","",SUMIF('Daily Fills'!L545:L20531,'Growth Plan &amp; Statistics'!M566,'Daily Fills'!O545:O20531))</f>
        <v/>
      </c>
      <c r="O566" s="15" t="str">
        <f aca="false">IF(N566="","",SUMIF('Daily Fills'!L545:L20531,'Growth Plan &amp; Statistics'!M566,'Daily Fills'!P545:P20531))</f>
        <v/>
      </c>
      <c r="P566" s="15" t="str">
        <f aca="false">IF(O566="","",SUMIF('Daily Fills'!L545:L20543,'Growth Plan &amp; Statistics'!M566,'Daily Fills'!E545:E20543)/1000000)</f>
        <v/>
      </c>
      <c r="Q566" s="16"/>
      <c r="R566" s="16" t="str">
        <f aca="false">IF(N566="","",F566)</f>
        <v/>
      </c>
      <c r="S566" s="10"/>
    </row>
    <row collapsed="false" customFormat="false" customHeight="false" hidden="false" ht="13.3" outlineLevel="0" r="567">
      <c r="A567" s="16" t="n">
        <v>548</v>
      </c>
      <c r="B567" s="16" t="n">
        <f aca="false">ROUNDUP(A567/5,0)</f>
        <v>110</v>
      </c>
      <c r="C567" s="16" t="n">
        <f aca="false">ROUNDUP(A567/20.83333333,0)</f>
        <v>27</v>
      </c>
      <c r="D567" s="65" t="inlineStr">
        <f aca="false">IF(M567="",IF(C567=C566,D566,EDATE(D566,1)),M567)</f>
        <is>
          <t/>
        </is>
      </c>
      <c r="E567" s="16" t="n">
        <f aca="false">I566</f>
        <v>4797775.81</v>
      </c>
      <c r="F567" s="15" t="n">
        <f aca="false">ROUND(MIN($B$14,IF(SizeCalc="margin",E567*$E$13*$E$12/100000,E567*$I$13/$I$12/10)),2)</f>
        <v>100</v>
      </c>
      <c r="G567" s="15" t="n">
        <f aca="false">$B$12*$B$13</f>
        <v>10</v>
      </c>
      <c r="H567" s="15" t="n">
        <f aca="false">IF(Q567="",G567*F567*10,Q567)</f>
        <v>10000</v>
      </c>
      <c r="I567" s="18" t="n">
        <f aca="false">E567+H567</f>
        <v>4807775.81</v>
      </c>
      <c r="J567" s="18" t="n">
        <f aca="false">J566+(I567-I566)</f>
        <v>4757775.81</v>
      </c>
      <c r="K567" s="67" t="n">
        <f aca="false">H567/E567</f>
        <v>0.00208429914110555</v>
      </c>
      <c r="L567" s="67"/>
      <c r="M567" s="64"/>
      <c r="N567" s="16" t="str">
        <f aca="false">IF(M567="","",SUMIF('Daily Fills'!L546:L20532,'Growth Plan &amp; Statistics'!M567,'Daily Fills'!O546:O20532))</f>
        <v/>
      </c>
      <c r="O567" s="15" t="str">
        <f aca="false">IF(N567="","",SUMIF('Daily Fills'!L546:L20532,'Growth Plan &amp; Statistics'!M567,'Daily Fills'!P546:P20532))</f>
        <v/>
      </c>
      <c r="P567" s="15" t="str">
        <f aca="false">IF(O567="","",SUMIF('Daily Fills'!L546:L20544,'Growth Plan &amp; Statistics'!M567,'Daily Fills'!E546:E20544)/1000000)</f>
        <v/>
      </c>
      <c r="Q567" s="16"/>
      <c r="R567" s="16" t="str">
        <f aca="false">IF(N567="","",F567)</f>
        <v/>
      </c>
      <c r="S567" s="10"/>
    </row>
    <row collapsed="false" customFormat="false" customHeight="false" hidden="false" ht="13.3" outlineLevel="0" r="568">
      <c r="A568" s="16" t="n">
        <v>549</v>
      </c>
      <c r="B568" s="16" t="n">
        <f aca="false">ROUNDUP(A568/5,0)</f>
        <v>110</v>
      </c>
      <c r="C568" s="16" t="n">
        <f aca="false">ROUNDUP(A568/20.83333333,0)</f>
        <v>27</v>
      </c>
      <c r="D568" s="65" t="inlineStr">
        <f aca="false">IF(M568="",IF(C568=C567,D567,EDATE(D567,1)),M568)</f>
        <is>
          <t/>
        </is>
      </c>
      <c r="E568" s="16" t="n">
        <f aca="false">I567</f>
        <v>4807775.81</v>
      </c>
      <c r="F568" s="15" t="n">
        <f aca="false">ROUND(MIN($B$14,IF(SizeCalc="margin",E568*$E$13*$E$12/100000,E568*$I$13/$I$12/10)),2)</f>
        <v>100</v>
      </c>
      <c r="G568" s="15" t="n">
        <f aca="false">$B$12*$B$13</f>
        <v>10</v>
      </c>
      <c r="H568" s="15" t="n">
        <f aca="false">IF(Q568="",G568*F568*10,Q568)</f>
        <v>10000</v>
      </c>
      <c r="I568" s="18" t="n">
        <f aca="false">E568+H568</f>
        <v>4817775.81</v>
      </c>
      <c r="J568" s="18" t="n">
        <f aca="false">J567+(I568-I567)</f>
        <v>4767775.81</v>
      </c>
      <c r="K568" s="67" t="n">
        <f aca="false">H568/E568</f>
        <v>0.00207996387418905</v>
      </c>
      <c r="L568" s="67"/>
      <c r="M568" s="64"/>
      <c r="N568" s="16" t="str">
        <f aca="false">IF(M568="","",SUMIF('Daily Fills'!L547:L20533,'Growth Plan &amp; Statistics'!M568,'Daily Fills'!O547:O20533))</f>
        <v/>
      </c>
      <c r="O568" s="15" t="str">
        <f aca="false">IF(N568="","",SUMIF('Daily Fills'!L547:L20533,'Growth Plan &amp; Statistics'!M568,'Daily Fills'!P547:P20533))</f>
        <v/>
      </c>
      <c r="P568" s="15" t="str">
        <f aca="false">IF(O568="","",SUMIF('Daily Fills'!L547:L20545,'Growth Plan &amp; Statistics'!M568,'Daily Fills'!E547:E20545)/1000000)</f>
        <v/>
      </c>
      <c r="Q568" s="16"/>
      <c r="R568" s="16" t="str">
        <f aca="false">IF(N568="","",F568)</f>
        <v/>
      </c>
      <c r="S568" s="10"/>
    </row>
    <row collapsed="false" customFormat="false" customHeight="false" hidden="false" ht="13.3" outlineLevel="0" r="569">
      <c r="A569" s="16" t="n">
        <v>550</v>
      </c>
      <c r="B569" s="16" t="n">
        <f aca="false">ROUNDUP(A569/5,0)</f>
        <v>110</v>
      </c>
      <c r="C569" s="16" t="n">
        <f aca="false">ROUNDUP(A569/20.83333333,0)</f>
        <v>27</v>
      </c>
      <c r="D569" s="65" t="inlineStr">
        <f aca="false">IF(M569="",IF(C569=C568,D568,EDATE(D568,1)),M569)</f>
        <is>
          <t/>
        </is>
      </c>
      <c r="E569" s="16" t="n">
        <f aca="false">I568</f>
        <v>4817775.81</v>
      </c>
      <c r="F569" s="15" t="n">
        <f aca="false">ROUND(MIN($B$14,IF(SizeCalc="margin",E569*$E$13*$E$12/100000,E569*$I$13/$I$12/10)),2)</f>
        <v>100</v>
      </c>
      <c r="G569" s="15" t="n">
        <f aca="false">$B$12*$B$13</f>
        <v>10</v>
      </c>
      <c r="H569" s="15" t="n">
        <f aca="false">IF(Q569="",G569*F569*10,Q569)</f>
        <v>10000</v>
      </c>
      <c r="I569" s="18" t="n">
        <f aca="false">E569+H569</f>
        <v>4827775.81</v>
      </c>
      <c r="J569" s="18" t="n">
        <f aca="false">J568+(I569-I568)</f>
        <v>4777775.81</v>
      </c>
      <c r="K569" s="67" t="n">
        <f aca="false">H569/E569</f>
        <v>0.00207564660423665</v>
      </c>
      <c r="L569" s="67"/>
      <c r="M569" s="64"/>
      <c r="N569" s="16" t="str">
        <f aca="false">IF(M569="","",SUMIF('Daily Fills'!L548:L20534,'Growth Plan &amp; Statistics'!M569,'Daily Fills'!O548:O20534))</f>
        <v/>
      </c>
      <c r="O569" s="15" t="str">
        <f aca="false">IF(N569="","",SUMIF('Daily Fills'!L548:L20534,'Growth Plan &amp; Statistics'!M569,'Daily Fills'!P548:P20534))</f>
        <v/>
      </c>
      <c r="P569" s="15" t="str">
        <f aca="false">IF(O569="","",SUMIF('Daily Fills'!L548:L20546,'Growth Plan &amp; Statistics'!M569,'Daily Fills'!E548:E20546)/1000000)</f>
        <v/>
      </c>
      <c r="Q569" s="16"/>
      <c r="R569" s="16" t="str">
        <f aca="false">IF(N569="","",F569)</f>
        <v/>
      </c>
      <c r="S569" s="10"/>
    </row>
    <row collapsed="false" customFormat="false" customHeight="false" hidden="false" ht="13.3" outlineLevel="0" r="570">
      <c r="A570" s="16" t="n">
        <v>551</v>
      </c>
      <c r="B570" s="16" t="n">
        <f aca="false">ROUNDUP(A570/5,0)</f>
        <v>111</v>
      </c>
      <c r="C570" s="16" t="n">
        <f aca="false">ROUNDUP(A570/20.83333333,0)</f>
        <v>27</v>
      </c>
      <c r="D570" s="65" t="inlineStr">
        <f aca="false">IF(M570="",IF(C570=C569,D569,EDATE(D569,1)),M570)</f>
        <is>
          <t/>
        </is>
      </c>
      <c r="E570" s="16" t="n">
        <f aca="false">I569</f>
        <v>4827775.81</v>
      </c>
      <c r="F570" s="15" t="n">
        <f aca="false">ROUND(MIN($B$14,IF(SizeCalc="margin",E570*$E$13*$E$12/100000,E570*$I$13/$I$12/10)),2)</f>
        <v>100</v>
      </c>
      <c r="G570" s="15" t="n">
        <f aca="false">$B$12*$B$13</f>
        <v>10</v>
      </c>
      <c r="H570" s="15" t="n">
        <f aca="false">IF(Q570="",G570*F570*10,Q570)</f>
        <v>10000</v>
      </c>
      <c r="I570" s="18" t="n">
        <f aca="false">E570+H570</f>
        <v>4837775.81</v>
      </c>
      <c r="J570" s="18" t="n">
        <f aca="false">J569+(I570-I569)</f>
        <v>4787775.81</v>
      </c>
      <c r="K570" s="67" t="n">
        <f aca="false">H570/E570</f>
        <v>0.00207134721941448</v>
      </c>
      <c r="L570" s="67"/>
      <c r="M570" s="64"/>
      <c r="N570" s="16" t="str">
        <f aca="false">IF(M570="","",SUMIF('Daily Fills'!L549:L20535,'Growth Plan &amp; Statistics'!M570,'Daily Fills'!O549:O20535))</f>
        <v/>
      </c>
      <c r="O570" s="15" t="str">
        <f aca="false">IF(N570="","",SUMIF('Daily Fills'!L549:L20535,'Growth Plan &amp; Statistics'!M570,'Daily Fills'!P549:P20535))</f>
        <v/>
      </c>
      <c r="P570" s="15" t="str">
        <f aca="false">IF(O570="","",SUMIF('Daily Fills'!L549:L20547,'Growth Plan &amp; Statistics'!M570,'Daily Fills'!E549:E20547)/1000000)</f>
        <v/>
      </c>
      <c r="Q570" s="16"/>
      <c r="R570" s="16" t="str">
        <f aca="false">IF(N570="","",F570)</f>
        <v/>
      </c>
      <c r="S570" s="10"/>
    </row>
    <row collapsed="false" customFormat="false" customHeight="false" hidden="false" ht="13.3" outlineLevel="0" r="571">
      <c r="A571" s="16" t="n">
        <v>552</v>
      </c>
      <c r="B571" s="16" t="n">
        <f aca="false">ROUNDUP(A571/5,0)</f>
        <v>111</v>
      </c>
      <c r="C571" s="16" t="n">
        <f aca="false">ROUNDUP(A571/20.83333333,0)</f>
        <v>27</v>
      </c>
      <c r="D571" s="65" t="inlineStr">
        <f aca="false">IF(M571="",IF(C571=C570,D570,EDATE(D570,1)),M571)</f>
        <is>
          <t/>
        </is>
      </c>
      <c r="E571" s="16" t="n">
        <f aca="false">I570</f>
        <v>4837775.81</v>
      </c>
      <c r="F571" s="15" t="n">
        <f aca="false">ROUND(MIN($B$14,IF(SizeCalc="margin",E571*$E$13*$E$12/100000,E571*$I$13/$I$12/10)),2)</f>
        <v>100</v>
      </c>
      <c r="G571" s="15" t="n">
        <f aca="false">$B$12*$B$13</f>
        <v>10</v>
      </c>
      <c r="H571" s="15" t="n">
        <f aca="false">IF(Q571="",G571*F571*10,Q571)</f>
        <v>10000</v>
      </c>
      <c r="I571" s="18" t="n">
        <f aca="false">E571+H571</f>
        <v>4847775.81</v>
      </c>
      <c r="J571" s="18" t="n">
        <f aca="false">J570+(I571-I570)</f>
        <v>4797775.81</v>
      </c>
      <c r="K571" s="67" t="n">
        <f aca="false">H571/E571</f>
        <v>0.00206706560881332</v>
      </c>
      <c r="L571" s="67"/>
      <c r="M571" s="64"/>
      <c r="N571" s="16" t="str">
        <f aca="false">IF(M571="","",SUMIF('Daily Fills'!L550:L20536,'Growth Plan &amp; Statistics'!M571,'Daily Fills'!O550:O20536))</f>
        <v/>
      </c>
      <c r="O571" s="15" t="str">
        <f aca="false">IF(N571="","",SUMIF('Daily Fills'!L550:L20536,'Growth Plan &amp; Statistics'!M571,'Daily Fills'!P550:P20536))</f>
        <v/>
      </c>
      <c r="P571" s="15" t="str">
        <f aca="false">IF(O571="","",SUMIF('Daily Fills'!L550:L20548,'Growth Plan &amp; Statistics'!M571,'Daily Fills'!E550:E20548)/1000000)</f>
        <v/>
      </c>
      <c r="Q571" s="16"/>
      <c r="R571" s="16" t="str">
        <f aca="false">IF(N571="","",F571)</f>
        <v/>
      </c>
      <c r="S571" s="10"/>
    </row>
    <row collapsed="false" customFormat="false" customHeight="false" hidden="false" ht="13.3" outlineLevel="0" r="572">
      <c r="A572" s="16" t="n">
        <v>553</v>
      </c>
      <c r="B572" s="16" t="n">
        <f aca="false">ROUNDUP(A572/5,0)</f>
        <v>111</v>
      </c>
      <c r="C572" s="16" t="n">
        <f aca="false">ROUNDUP(A572/20.83333333,0)</f>
        <v>27</v>
      </c>
      <c r="D572" s="65" t="inlineStr">
        <f aca="false">IF(M572="",IF(C572=C571,D571,EDATE(D571,1)),M572)</f>
        <is>
          <t/>
        </is>
      </c>
      <c r="E572" s="16" t="n">
        <f aca="false">I571</f>
        <v>4847775.81</v>
      </c>
      <c r="F572" s="15" t="n">
        <f aca="false">ROUND(MIN($B$14,IF(SizeCalc="margin",E572*$E$13*$E$12/100000,E572*$I$13/$I$12/10)),2)</f>
        <v>100</v>
      </c>
      <c r="G572" s="15" t="n">
        <f aca="false">$B$12*$B$13</f>
        <v>10</v>
      </c>
      <c r="H572" s="15" t="n">
        <f aca="false">IF(Q572="",G572*F572*10,Q572)</f>
        <v>10000</v>
      </c>
      <c r="I572" s="18" t="n">
        <f aca="false">E572+H572</f>
        <v>4857775.81</v>
      </c>
      <c r="J572" s="18" t="n">
        <f aca="false">J571+(I572-I571)</f>
        <v>4807775.81</v>
      </c>
      <c r="K572" s="67" t="n">
        <f aca="false">H572/E572</f>
        <v>0.00206280166243909</v>
      </c>
      <c r="L572" s="67"/>
      <c r="M572" s="64"/>
      <c r="N572" s="16" t="str">
        <f aca="false">IF(M572="","",SUMIF('Daily Fills'!L551:L20537,'Growth Plan &amp; Statistics'!M572,'Daily Fills'!O551:O20537))</f>
        <v/>
      </c>
      <c r="O572" s="15" t="str">
        <f aca="false">IF(N572="","",SUMIF('Daily Fills'!L551:L20537,'Growth Plan &amp; Statistics'!M572,'Daily Fills'!P551:P20537))</f>
        <v/>
      </c>
      <c r="P572" s="15" t="str">
        <f aca="false">IF(O572="","",SUMIF('Daily Fills'!L551:L20549,'Growth Plan &amp; Statistics'!M572,'Daily Fills'!E551:E20549)/1000000)</f>
        <v/>
      </c>
      <c r="Q572" s="16"/>
      <c r="R572" s="16" t="str">
        <f aca="false">IF(N572="","",F572)</f>
        <v/>
      </c>
      <c r="S572" s="10"/>
    </row>
    <row collapsed="false" customFormat="false" customHeight="false" hidden="false" ht="13.3" outlineLevel="0" r="573">
      <c r="A573" s="16" t="n">
        <v>554</v>
      </c>
      <c r="B573" s="16" t="n">
        <f aca="false">ROUNDUP(A573/5,0)</f>
        <v>111</v>
      </c>
      <c r="C573" s="16" t="n">
        <f aca="false">ROUNDUP(A573/20.83333333,0)</f>
        <v>27</v>
      </c>
      <c r="D573" s="65" t="inlineStr">
        <f aca="false">IF(M573="",IF(C573=C572,D572,EDATE(D572,1)),M573)</f>
        <is>
          <t/>
        </is>
      </c>
      <c r="E573" s="16" t="n">
        <f aca="false">I572</f>
        <v>4857775.81</v>
      </c>
      <c r="F573" s="15" t="n">
        <f aca="false">ROUND(MIN($B$14,IF(SizeCalc="margin",E573*$E$13*$E$12/100000,E573*$I$13/$I$12/10)),2)</f>
        <v>100</v>
      </c>
      <c r="G573" s="15" t="n">
        <f aca="false">$B$12*$B$13</f>
        <v>10</v>
      </c>
      <c r="H573" s="15" t="n">
        <f aca="false">IF(Q573="",G573*F573*10,Q573)</f>
        <v>10000</v>
      </c>
      <c r="I573" s="18" t="n">
        <f aca="false">E573+H573</f>
        <v>4867775.81</v>
      </c>
      <c r="J573" s="18" t="n">
        <f aca="false">J572+(I573-I572)</f>
        <v>4817775.81</v>
      </c>
      <c r="K573" s="67" t="n">
        <f aca="false">H573/E573</f>
        <v>0.00205855527120343</v>
      </c>
      <c r="L573" s="67"/>
      <c r="M573" s="64"/>
      <c r="N573" s="16" t="str">
        <f aca="false">IF(M573="","",SUMIF('Daily Fills'!L552:L20538,'Growth Plan &amp; Statistics'!M573,'Daily Fills'!O552:O20538))</f>
        <v/>
      </c>
      <c r="O573" s="15" t="str">
        <f aca="false">IF(N573="","",SUMIF('Daily Fills'!L552:L20538,'Growth Plan &amp; Statistics'!M573,'Daily Fills'!P552:P20538))</f>
        <v/>
      </c>
      <c r="P573" s="15" t="str">
        <f aca="false">IF(O573="","",SUMIF('Daily Fills'!L552:L20550,'Growth Plan &amp; Statistics'!M573,'Daily Fills'!E552:E20550)/1000000)</f>
        <v/>
      </c>
      <c r="Q573" s="16"/>
      <c r="R573" s="16" t="str">
        <f aca="false">IF(N573="","",F573)</f>
        <v/>
      </c>
      <c r="S573" s="10"/>
    </row>
    <row collapsed="false" customFormat="false" customHeight="false" hidden="false" ht="13.3" outlineLevel="0" r="574">
      <c r="A574" s="16" t="n">
        <v>555</v>
      </c>
      <c r="B574" s="16" t="n">
        <f aca="false">ROUNDUP(A574/5,0)</f>
        <v>111</v>
      </c>
      <c r="C574" s="16" t="n">
        <f aca="false">ROUNDUP(A574/20.83333333,0)</f>
        <v>27</v>
      </c>
      <c r="D574" s="65" t="inlineStr">
        <f aca="false">IF(M574="",IF(C574=C573,D573,EDATE(D573,1)),M574)</f>
        <is>
          <t/>
        </is>
      </c>
      <c r="E574" s="16" t="n">
        <f aca="false">I573</f>
        <v>4867775.81</v>
      </c>
      <c r="F574" s="15" t="n">
        <f aca="false">ROUND(MIN($B$14,IF(SizeCalc="margin",E574*$E$13*$E$12/100000,E574*$I$13/$I$12/10)),2)</f>
        <v>100</v>
      </c>
      <c r="G574" s="15" t="n">
        <f aca="false">$B$12*$B$13</f>
        <v>10</v>
      </c>
      <c r="H574" s="15" t="n">
        <f aca="false">IF(Q574="",G574*F574*10,Q574)</f>
        <v>10000</v>
      </c>
      <c r="I574" s="18" t="n">
        <f aca="false">E574+H574</f>
        <v>4877775.81</v>
      </c>
      <c r="J574" s="18" t="n">
        <f aca="false">J573+(I574-I573)</f>
        <v>4827775.81</v>
      </c>
      <c r="K574" s="67" t="n">
        <f aca="false">H574/E574</f>
        <v>0.00205432632691439</v>
      </c>
      <c r="L574" s="67"/>
      <c r="M574" s="64"/>
      <c r="N574" s="16" t="str">
        <f aca="false">IF(M574="","",SUMIF('Daily Fills'!L553:L20539,'Growth Plan &amp; Statistics'!M574,'Daily Fills'!O553:O20539))</f>
        <v/>
      </c>
      <c r="O574" s="15" t="str">
        <f aca="false">IF(N574="","",SUMIF('Daily Fills'!L553:L20539,'Growth Plan &amp; Statistics'!M574,'Daily Fills'!P553:P20539))</f>
        <v/>
      </c>
      <c r="P574" s="15" t="str">
        <f aca="false">IF(O574="","",SUMIF('Daily Fills'!L553:L20551,'Growth Plan &amp; Statistics'!M574,'Daily Fills'!E553:E20551)/1000000)</f>
        <v/>
      </c>
      <c r="Q574" s="16"/>
      <c r="R574" s="16" t="str">
        <f aca="false">IF(N574="","",F574)</f>
        <v/>
      </c>
      <c r="S574" s="10"/>
    </row>
    <row collapsed="false" customFormat="false" customHeight="false" hidden="false" ht="13.3" outlineLevel="0" r="575">
      <c r="A575" s="16" t="n">
        <v>556</v>
      </c>
      <c r="B575" s="16" t="n">
        <f aca="false">ROUNDUP(A575/5,0)</f>
        <v>112</v>
      </c>
      <c r="C575" s="16" t="n">
        <f aca="false">ROUNDUP(A575/20.83333333,0)</f>
        <v>27</v>
      </c>
      <c r="D575" s="65" t="inlineStr">
        <f aca="false">IF(M575="",IF(C575=C574,D574,EDATE(D574,1)),M575)</f>
        <is>
          <t/>
        </is>
      </c>
      <c r="E575" s="16" t="n">
        <f aca="false">I574</f>
        <v>4877775.81</v>
      </c>
      <c r="F575" s="15" t="n">
        <f aca="false">ROUND(MIN($B$14,IF(SizeCalc="margin",E575*$E$13*$E$12/100000,E575*$I$13/$I$12/10)),2)</f>
        <v>100</v>
      </c>
      <c r="G575" s="15" t="n">
        <f aca="false">$B$12*$B$13</f>
        <v>10</v>
      </c>
      <c r="H575" s="15" t="n">
        <f aca="false">IF(Q575="",G575*F575*10,Q575)</f>
        <v>10000</v>
      </c>
      <c r="I575" s="18" t="n">
        <f aca="false">E575+H575</f>
        <v>4887775.81</v>
      </c>
      <c r="J575" s="18" t="n">
        <f aca="false">J574+(I575-I574)</f>
        <v>4837775.81</v>
      </c>
      <c r="K575" s="67" t="n">
        <f aca="false">H575/E575</f>
        <v>0.00205011472226724</v>
      </c>
      <c r="L575" s="67"/>
      <c r="M575" s="64"/>
      <c r="N575" s="16" t="str">
        <f aca="false">IF(M575="","",SUMIF('Daily Fills'!L554:L20540,'Growth Plan &amp; Statistics'!M575,'Daily Fills'!O554:O20540))</f>
        <v/>
      </c>
      <c r="O575" s="15" t="str">
        <f aca="false">IF(N575="","",SUMIF('Daily Fills'!L554:L20540,'Growth Plan &amp; Statistics'!M575,'Daily Fills'!P554:P20540))</f>
        <v/>
      </c>
      <c r="P575" s="15" t="str">
        <f aca="false">IF(O575="","",SUMIF('Daily Fills'!L554:L20552,'Growth Plan &amp; Statistics'!M575,'Daily Fills'!E554:E20552)/1000000)</f>
        <v/>
      </c>
      <c r="Q575" s="16"/>
      <c r="R575" s="16" t="str">
        <f aca="false">IF(N575="","",F575)</f>
        <v/>
      </c>
      <c r="S575" s="10"/>
    </row>
    <row collapsed="false" customFormat="false" customHeight="false" hidden="false" ht="13.3" outlineLevel="0" r="576">
      <c r="A576" s="16" t="n">
        <v>557</v>
      </c>
      <c r="B576" s="16" t="n">
        <f aca="false">ROUNDUP(A576/5,0)</f>
        <v>112</v>
      </c>
      <c r="C576" s="16" t="n">
        <f aca="false">ROUNDUP(A576/20.83333333,0)</f>
        <v>27</v>
      </c>
      <c r="D576" s="65" t="inlineStr">
        <f aca="false">IF(M576="",IF(C576=C575,D575,EDATE(D575,1)),M576)</f>
        <is>
          <t/>
        </is>
      </c>
      <c r="E576" s="16" t="n">
        <f aca="false">I575</f>
        <v>4887775.81</v>
      </c>
      <c r="F576" s="15" t="n">
        <f aca="false">ROUND(MIN($B$14,IF(SizeCalc="margin",E576*$E$13*$E$12/100000,E576*$I$13/$I$12/10)),2)</f>
        <v>100</v>
      </c>
      <c r="G576" s="15" t="n">
        <f aca="false">$B$12*$B$13</f>
        <v>10</v>
      </c>
      <c r="H576" s="15" t="n">
        <f aca="false">IF(Q576="",G576*F576*10,Q576)</f>
        <v>10000</v>
      </c>
      <c r="I576" s="18" t="n">
        <f aca="false">E576+H576</f>
        <v>4897775.81</v>
      </c>
      <c r="J576" s="18" t="n">
        <f aca="false">J575+(I576-I575)</f>
        <v>4847775.81</v>
      </c>
      <c r="K576" s="67" t="n">
        <f aca="false">H576/E576</f>
        <v>0.0020459203508354</v>
      </c>
      <c r="L576" s="67"/>
      <c r="M576" s="64"/>
      <c r="N576" s="16" t="str">
        <f aca="false">IF(M576="","",SUMIF('Daily Fills'!L555:L20541,'Growth Plan &amp; Statistics'!M576,'Daily Fills'!O555:O20541))</f>
        <v/>
      </c>
      <c r="O576" s="15" t="str">
        <f aca="false">IF(N576="","",SUMIF('Daily Fills'!L555:L20541,'Growth Plan &amp; Statistics'!M576,'Daily Fills'!P555:P20541))</f>
        <v/>
      </c>
      <c r="P576" s="15" t="str">
        <f aca="false">IF(O576="","",SUMIF('Daily Fills'!L555:L20553,'Growth Plan &amp; Statistics'!M576,'Daily Fills'!E555:E20553)/1000000)</f>
        <v/>
      </c>
      <c r="Q576" s="16"/>
      <c r="R576" s="16" t="str">
        <f aca="false">IF(N576="","",F576)</f>
        <v/>
      </c>
      <c r="S576" s="10"/>
    </row>
    <row collapsed="false" customFormat="false" customHeight="false" hidden="false" ht="13.3" outlineLevel="0" r="577">
      <c r="A577" s="16" t="n">
        <v>558</v>
      </c>
      <c r="B577" s="16" t="n">
        <f aca="false">ROUNDUP(A577/5,0)</f>
        <v>112</v>
      </c>
      <c r="C577" s="16" t="n">
        <f aca="false">ROUNDUP(A577/20.83333333,0)</f>
        <v>27</v>
      </c>
      <c r="D577" s="65" t="inlineStr">
        <f aca="false">IF(M577="",IF(C577=C576,D576,EDATE(D576,1)),M577)</f>
        <is>
          <t/>
        </is>
      </c>
      <c r="E577" s="16" t="n">
        <f aca="false">I576</f>
        <v>4897775.81</v>
      </c>
      <c r="F577" s="15" t="n">
        <f aca="false">ROUND(MIN($B$14,IF(SizeCalc="margin",E577*$E$13*$E$12/100000,E577*$I$13/$I$12/10)),2)</f>
        <v>100</v>
      </c>
      <c r="G577" s="15" t="n">
        <f aca="false">$B$12*$B$13</f>
        <v>10</v>
      </c>
      <c r="H577" s="15" t="n">
        <f aca="false">IF(Q577="",G577*F577*10,Q577)</f>
        <v>10000</v>
      </c>
      <c r="I577" s="18" t="n">
        <f aca="false">E577+H577</f>
        <v>4907775.81</v>
      </c>
      <c r="J577" s="18" t="n">
        <f aca="false">J576+(I577-I576)</f>
        <v>4857775.81</v>
      </c>
      <c r="K577" s="67" t="n">
        <f aca="false">H577/E577</f>
        <v>0.00204174310706149</v>
      </c>
      <c r="L577" s="67"/>
      <c r="M577" s="64"/>
      <c r="N577" s="16" t="str">
        <f aca="false">IF(M577="","",SUMIF('Daily Fills'!L556:L20542,'Growth Plan &amp; Statistics'!M577,'Daily Fills'!O556:O20542))</f>
        <v/>
      </c>
      <c r="O577" s="15" t="str">
        <f aca="false">IF(N577="","",SUMIF('Daily Fills'!L556:L20542,'Growth Plan &amp; Statistics'!M577,'Daily Fills'!P556:P20542))</f>
        <v/>
      </c>
      <c r="P577" s="15" t="str">
        <f aca="false">IF(O577="","",SUMIF('Daily Fills'!L556:L20554,'Growth Plan &amp; Statistics'!M577,'Daily Fills'!E556:E20554)/1000000)</f>
        <v/>
      </c>
      <c r="Q577" s="16"/>
      <c r="R577" s="16" t="str">
        <f aca="false">IF(N577="","",F577)</f>
        <v/>
      </c>
      <c r="S577" s="10"/>
    </row>
    <row collapsed="false" customFormat="false" customHeight="false" hidden="false" ht="13.3" outlineLevel="0" r="578">
      <c r="A578" s="16" t="n">
        <v>559</v>
      </c>
      <c r="B578" s="16" t="n">
        <f aca="false">ROUNDUP(A578/5,0)</f>
        <v>112</v>
      </c>
      <c r="C578" s="16" t="n">
        <f aca="false">ROUNDUP(A578/20.83333333,0)</f>
        <v>27</v>
      </c>
      <c r="D578" s="65" t="inlineStr">
        <f aca="false">IF(M578="",IF(C578=C577,D577,EDATE(D577,1)),M578)</f>
        <is>
          <t/>
        </is>
      </c>
      <c r="E578" s="16" t="n">
        <f aca="false">I577</f>
        <v>4907775.81</v>
      </c>
      <c r="F578" s="15" t="n">
        <f aca="false">ROUND(MIN($B$14,IF(SizeCalc="margin",E578*$E$13*$E$12/100000,E578*$I$13/$I$12/10)),2)</f>
        <v>100</v>
      </c>
      <c r="G578" s="15" t="n">
        <f aca="false">$B$12*$B$13</f>
        <v>10</v>
      </c>
      <c r="H578" s="15" t="n">
        <f aca="false">IF(Q578="",G578*F578*10,Q578)</f>
        <v>10000</v>
      </c>
      <c r="I578" s="18" t="n">
        <f aca="false">E578+H578</f>
        <v>4917775.81</v>
      </c>
      <c r="J578" s="18" t="n">
        <f aca="false">J577+(I578-I577)</f>
        <v>4867775.81</v>
      </c>
      <c r="K578" s="67" t="n">
        <f aca="false">H578/E578</f>
        <v>0.00203758288624842</v>
      </c>
      <c r="L578" s="67"/>
      <c r="M578" s="64"/>
      <c r="N578" s="16" t="str">
        <f aca="false">IF(M578="","",SUMIF('Daily Fills'!L557:L20543,'Growth Plan &amp; Statistics'!M578,'Daily Fills'!O557:O20543))</f>
        <v/>
      </c>
      <c r="O578" s="15" t="str">
        <f aca="false">IF(N578="","",SUMIF('Daily Fills'!L557:L20543,'Growth Plan &amp; Statistics'!M578,'Daily Fills'!P557:P20543))</f>
        <v/>
      </c>
      <c r="P578" s="15" t="str">
        <f aca="false">IF(O578="","",SUMIF('Daily Fills'!L557:L20555,'Growth Plan &amp; Statistics'!M578,'Daily Fills'!E557:E20555)/1000000)</f>
        <v/>
      </c>
      <c r="Q578" s="16"/>
      <c r="R578" s="16" t="str">
        <f aca="false">IF(N578="","",F578)</f>
        <v/>
      </c>
      <c r="S578" s="10"/>
    </row>
    <row collapsed="false" customFormat="false" customHeight="false" hidden="false" ht="13.3" outlineLevel="0" r="579">
      <c r="A579" s="16" t="n">
        <v>560</v>
      </c>
      <c r="B579" s="16" t="n">
        <f aca="false">ROUNDUP(A579/5,0)</f>
        <v>112</v>
      </c>
      <c r="C579" s="16" t="n">
        <f aca="false">ROUNDUP(A579/20.83333333,0)</f>
        <v>27</v>
      </c>
      <c r="D579" s="65" t="inlineStr">
        <f aca="false">IF(M579="",IF(C579=C578,D578,EDATE(D578,1)),M579)</f>
        <is>
          <t/>
        </is>
      </c>
      <c r="E579" s="16" t="n">
        <f aca="false">I578</f>
        <v>4917775.81</v>
      </c>
      <c r="F579" s="15" t="n">
        <f aca="false">ROUND(MIN($B$14,IF(SizeCalc="margin",E579*$E$13*$E$12/100000,E579*$I$13/$I$12/10)),2)</f>
        <v>100</v>
      </c>
      <c r="G579" s="15" t="n">
        <f aca="false">$B$12*$B$13</f>
        <v>10</v>
      </c>
      <c r="H579" s="15" t="n">
        <f aca="false">IF(Q579="",G579*F579*10,Q579)</f>
        <v>10000</v>
      </c>
      <c r="I579" s="18" t="n">
        <f aca="false">E579+H579</f>
        <v>4927775.81</v>
      </c>
      <c r="J579" s="18" t="n">
        <f aca="false">J578+(I579-I578)</f>
        <v>4877775.81</v>
      </c>
      <c r="K579" s="67" t="n">
        <f aca="false">H579/E579</f>
        <v>0.00203343958455072</v>
      </c>
      <c r="L579" s="67"/>
      <c r="M579" s="64"/>
      <c r="N579" s="16" t="str">
        <f aca="false">IF(M579="","",SUMIF('Daily Fills'!L558:L20544,'Growth Plan &amp; Statistics'!M579,'Daily Fills'!O558:O20544))</f>
        <v/>
      </c>
      <c r="O579" s="15" t="str">
        <f aca="false">IF(N579="","",SUMIF('Daily Fills'!L558:L20544,'Growth Plan &amp; Statistics'!M579,'Daily Fills'!P558:P20544))</f>
        <v/>
      </c>
      <c r="P579" s="15" t="str">
        <f aca="false">IF(O579="","",SUMIF('Daily Fills'!L558:L20556,'Growth Plan &amp; Statistics'!M579,'Daily Fills'!E558:E20556)/1000000)</f>
        <v/>
      </c>
      <c r="Q579" s="16"/>
      <c r="R579" s="16" t="str">
        <f aca="false">IF(N579="","",F579)</f>
        <v/>
      </c>
      <c r="S579" s="10"/>
    </row>
    <row collapsed="false" customFormat="false" customHeight="false" hidden="false" ht="13.3" outlineLevel="0" r="580">
      <c r="A580" s="16" t="n">
        <v>561</v>
      </c>
      <c r="B580" s="16" t="n">
        <f aca="false">ROUNDUP(A580/5,0)</f>
        <v>113</v>
      </c>
      <c r="C580" s="16" t="n">
        <f aca="false">ROUNDUP(A580/20.83333333,0)</f>
        <v>27</v>
      </c>
      <c r="D580" s="65" t="inlineStr">
        <f aca="false">IF(M580="",IF(C580=C579,D579,EDATE(D579,1)),M580)</f>
        <is>
          <t/>
        </is>
      </c>
      <c r="E580" s="16" t="n">
        <f aca="false">I579</f>
        <v>4927775.81</v>
      </c>
      <c r="F580" s="15" t="n">
        <f aca="false">ROUND(MIN($B$14,IF(SizeCalc="margin",E580*$E$13*$E$12/100000,E580*$I$13/$I$12/10)),2)</f>
        <v>100</v>
      </c>
      <c r="G580" s="15" t="n">
        <f aca="false">$B$12*$B$13</f>
        <v>10</v>
      </c>
      <c r="H580" s="15" t="n">
        <f aca="false">IF(Q580="",G580*F580*10,Q580)</f>
        <v>10000</v>
      </c>
      <c r="I580" s="18" t="n">
        <f aca="false">E580+H580</f>
        <v>4937775.81</v>
      </c>
      <c r="J580" s="18" t="n">
        <f aca="false">J579+(I580-I579)</f>
        <v>4887775.81</v>
      </c>
      <c r="K580" s="67" t="n">
        <f aca="false">H580/E580</f>
        <v>0.00202931309896584</v>
      </c>
      <c r="L580" s="67"/>
      <c r="M580" s="64"/>
      <c r="N580" s="16" t="str">
        <f aca="false">IF(M580="","",SUMIF('Daily Fills'!L559:L20545,'Growth Plan &amp; Statistics'!M580,'Daily Fills'!O559:O20545))</f>
        <v/>
      </c>
      <c r="O580" s="15" t="str">
        <f aca="false">IF(N580="","",SUMIF('Daily Fills'!L559:L20545,'Growth Plan &amp; Statistics'!M580,'Daily Fills'!P559:P20545))</f>
        <v/>
      </c>
      <c r="P580" s="15" t="str">
        <f aca="false">IF(O580="","",SUMIF('Daily Fills'!L559:L20557,'Growth Plan &amp; Statistics'!M580,'Daily Fills'!E559:E20557)/1000000)</f>
        <v/>
      </c>
      <c r="Q580" s="16"/>
      <c r="R580" s="16" t="str">
        <f aca="false">IF(N580="","",F580)</f>
        <v/>
      </c>
      <c r="S580" s="10"/>
    </row>
    <row collapsed="false" customFormat="false" customHeight="false" hidden="false" ht="13.3" outlineLevel="0" r="581">
      <c r="A581" s="16" t="n">
        <v>562</v>
      </c>
      <c r="B581" s="16" t="n">
        <f aca="false">ROUNDUP(A581/5,0)</f>
        <v>113</v>
      </c>
      <c r="C581" s="16" t="n">
        <f aca="false">ROUNDUP(A581/20.83333333,0)</f>
        <v>27</v>
      </c>
      <c r="D581" s="65" t="inlineStr">
        <f aca="false">IF(M581="",IF(C581=C580,D580,EDATE(D580,1)),M581)</f>
        <is>
          <t/>
        </is>
      </c>
      <c r="E581" s="16" t="n">
        <f aca="false">I580</f>
        <v>4937775.81</v>
      </c>
      <c r="F581" s="15" t="n">
        <f aca="false">ROUND(MIN($B$14,IF(SizeCalc="margin",E581*$E$13*$E$12/100000,E581*$I$13/$I$12/10)),2)</f>
        <v>100</v>
      </c>
      <c r="G581" s="15" t="n">
        <f aca="false">$B$12*$B$13</f>
        <v>10</v>
      </c>
      <c r="H581" s="15" t="n">
        <f aca="false">IF(Q581="",G581*F581*10,Q581)</f>
        <v>10000</v>
      </c>
      <c r="I581" s="18" t="n">
        <f aca="false">E581+H581</f>
        <v>4947775.81</v>
      </c>
      <c r="J581" s="18" t="n">
        <f aca="false">J580+(I581-I580)</f>
        <v>4897775.81</v>
      </c>
      <c r="K581" s="67" t="n">
        <f aca="false">H581/E581</f>
        <v>0.00202520332732563</v>
      </c>
      <c r="L581" s="67"/>
      <c r="M581" s="64"/>
      <c r="N581" s="16" t="str">
        <f aca="false">IF(M581="","",SUMIF('Daily Fills'!L560:L20546,'Growth Plan &amp; Statistics'!M581,'Daily Fills'!O560:O20546))</f>
        <v/>
      </c>
      <c r="O581" s="15" t="str">
        <f aca="false">IF(N581="","",SUMIF('Daily Fills'!L560:L20546,'Growth Plan &amp; Statistics'!M581,'Daily Fills'!P560:P20546))</f>
        <v/>
      </c>
      <c r="P581" s="15" t="str">
        <f aca="false">IF(O581="","",SUMIF('Daily Fills'!L560:L20558,'Growth Plan &amp; Statistics'!M581,'Daily Fills'!E560:E20558)/1000000)</f>
        <v/>
      </c>
      <c r="Q581" s="16"/>
      <c r="R581" s="16" t="str">
        <f aca="false">IF(N581="","",F581)</f>
        <v/>
      </c>
      <c r="S581" s="10"/>
    </row>
    <row collapsed="false" customFormat="false" customHeight="false" hidden="false" ht="13.3" outlineLevel="0" r="582">
      <c r="A582" s="16" t="n">
        <v>563</v>
      </c>
      <c r="B582" s="16" t="n">
        <f aca="false">ROUNDUP(A582/5,0)</f>
        <v>113</v>
      </c>
      <c r="C582" s="16" t="n">
        <f aca="false">ROUNDUP(A582/20.83333333,0)</f>
        <v>28</v>
      </c>
      <c r="D582" s="65" t="n">
        <f aca="false">IF(M582="",IF(C582=C581,D581,EDATE(D581,1)),M582)</f>
        <v>42633</v>
      </c>
      <c r="E582" s="16" t="n">
        <f aca="false">I581</f>
        <v>4947775.81</v>
      </c>
      <c r="F582" s="15" t="n">
        <f aca="false">ROUND(MIN($B$14,IF(SizeCalc="margin",E582*$E$13*$E$12/100000,E582*$I$13/$I$12/10)),2)</f>
        <v>100</v>
      </c>
      <c r="G582" s="15" t="n">
        <f aca="false">$B$12*$B$13</f>
        <v>10</v>
      </c>
      <c r="H582" s="15" t="n">
        <f aca="false">IF(Q582="",G582*F582*10,Q582)</f>
        <v>10000</v>
      </c>
      <c r="I582" s="18" t="n">
        <f aca="false">E582+H582</f>
        <v>4957775.81</v>
      </c>
      <c r="J582" s="18" t="n">
        <f aca="false">J581+(I582-I581)</f>
        <v>4907775.81</v>
      </c>
      <c r="K582" s="67" t="n">
        <f aca="false">H582/E582</f>
        <v>0.00202111016828792</v>
      </c>
      <c r="L582" s="67"/>
      <c r="M582" s="64"/>
      <c r="N582" s="16" t="str">
        <f aca="false">IF(M582="","",SUMIF('Daily Fills'!L561:L20547,'Growth Plan &amp; Statistics'!M582,'Daily Fills'!O561:O20547))</f>
        <v/>
      </c>
      <c r="O582" s="15" t="str">
        <f aca="false">IF(N582="","",SUMIF('Daily Fills'!L561:L20547,'Growth Plan &amp; Statistics'!M582,'Daily Fills'!P561:P20547))</f>
        <v/>
      </c>
      <c r="P582" s="15" t="str">
        <f aca="false">IF(O582="","",SUMIF('Daily Fills'!L561:L20559,'Growth Plan &amp; Statistics'!M582,'Daily Fills'!E561:E20559)/1000000)</f>
        <v/>
      </c>
      <c r="Q582" s="16"/>
      <c r="R582" s="16" t="str">
        <f aca="false">IF(N582="","",F582)</f>
        <v/>
      </c>
      <c r="S582" s="10"/>
    </row>
    <row collapsed="false" customFormat="false" customHeight="false" hidden="false" ht="13.3" outlineLevel="0" r="583">
      <c r="A583" s="16" t="n">
        <v>564</v>
      </c>
      <c r="B583" s="16" t="n">
        <f aca="false">ROUNDUP(A583/5,0)</f>
        <v>113</v>
      </c>
      <c r="C583" s="16" t="n">
        <f aca="false">ROUNDUP(A583/20.83333333,0)</f>
        <v>28</v>
      </c>
      <c r="D583" s="65" t="inlineStr">
        <f aca="false">IF(M583="",IF(C583=C582,D582,EDATE(D582,1)),M583)</f>
        <is>
          <t/>
        </is>
      </c>
      <c r="E583" s="16" t="n">
        <f aca="false">I582</f>
        <v>4957775.81</v>
      </c>
      <c r="F583" s="15" t="n">
        <f aca="false">ROUND(MIN($B$14,IF(SizeCalc="margin",E583*$E$13*$E$12/100000,E583*$I$13/$I$12/10)),2)</f>
        <v>100</v>
      </c>
      <c r="G583" s="15" t="n">
        <f aca="false">$B$12*$B$13</f>
        <v>10</v>
      </c>
      <c r="H583" s="15" t="n">
        <f aca="false">IF(Q583="",G583*F583*10,Q583)</f>
        <v>10000</v>
      </c>
      <c r="I583" s="18" t="n">
        <f aca="false">E583+H583</f>
        <v>4967775.81</v>
      </c>
      <c r="J583" s="18" t="n">
        <f aca="false">J582+(I583-I582)</f>
        <v>4917775.81</v>
      </c>
      <c r="K583" s="67" t="n">
        <f aca="false">H583/E583</f>
        <v>0.00201703352132819</v>
      </c>
      <c r="L583" s="67"/>
      <c r="M583" s="64"/>
      <c r="N583" s="16" t="str">
        <f aca="false">IF(M583="","",SUMIF('Daily Fills'!L562:L20548,'Growth Plan &amp; Statistics'!M583,'Daily Fills'!O562:O20548))</f>
        <v/>
      </c>
      <c r="O583" s="15" t="str">
        <f aca="false">IF(N583="","",SUMIF('Daily Fills'!L562:L20548,'Growth Plan &amp; Statistics'!M583,'Daily Fills'!P562:P20548))</f>
        <v/>
      </c>
      <c r="P583" s="15" t="str">
        <f aca="false">IF(O583="","",SUMIF('Daily Fills'!L562:L20560,'Growth Plan &amp; Statistics'!M583,'Daily Fills'!E562:E20560)/1000000)</f>
        <v/>
      </c>
      <c r="Q583" s="16"/>
      <c r="R583" s="16" t="str">
        <f aca="false">IF(N583="","",F583)</f>
        <v/>
      </c>
      <c r="S583" s="10"/>
    </row>
    <row collapsed="false" customFormat="false" customHeight="false" hidden="false" ht="13.3" outlineLevel="0" r="584">
      <c r="A584" s="16" t="n">
        <v>565</v>
      </c>
      <c r="B584" s="16" t="n">
        <f aca="false">ROUNDUP(A584/5,0)</f>
        <v>113</v>
      </c>
      <c r="C584" s="16" t="n">
        <f aca="false">ROUNDUP(A584/20.83333333,0)</f>
        <v>28</v>
      </c>
      <c r="D584" s="65" t="inlineStr">
        <f aca="false">IF(M584="",IF(C584=C583,D583,EDATE(D583,1)),M584)</f>
        <is>
          <t/>
        </is>
      </c>
      <c r="E584" s="16" t="n">
        <f aca="false">I583</f>
        <v>4967775.81</v>
      </c>
      <c r="F584" s="15" t="n">
        <f aca="false">ROUND(MIN($B$14,IF(SizeCalc="margin",E584*$E$13*$E$12/100000,E584*$I$13/$I$12/10)),2)</f>
        <v>100</v>
      </c>
      <c r="G584" s="15" t="n">
        <f aca="false">$B$12*$B$13</f>
        <v>10</v>
      </c>
      <c r="H584" s="15" t="n">
        <f aca="false">IF(Q584="",G584*F584*10,Q584)</f>
        <v>10000</v>
      </c>
      <c r="I584" s="18" t="n">
        <f aca="false">E584+H584</f>
        <v>4977775.81</v>
      </c>
      <c r="J584" s="18" t="n">
        <f aca="false">J583+(I584-I583)</f>
        <v>4927775.81</v>
      </c>
      <c r="K584" s="67" t="n">
        <f aca="false">H584/E584</f>
        <v>0.00201297328673131</v>
      </c>
      <c r="L584" s="67"/>
      <c r="M584" s="64"/>
      <c r="N584" s="16" t="str">
        <f aca="false">IF(M584="","",SUMIF('Daily Fills'!L563:L20549,'Growth Plan &amp; Statistics'!M584,'Daily Fills'!O563:O20549))</f>
        <v/>
      </c>
      <c r="O584" s="15" t="str">
        <f aca="false">IF(N584="","",SUMIF('Daily Fills'!L563:L20549,'Growth Plan &amp; Statistics'!M584,'Daily Fills'!P563:P20549))</f>
        <v/>
      </c>
      <c r="P584" s="15" t="str">
        <f aca="false">IF(O584="","",SUMIF('Daily Fills'!L563:L20561,'Growth Plan &amp; Statistics'!M584,'Daily Fills'!E563:E20561)/1000000)</f>
        <v/>
      </c>
      <c r="Q584" s="16"/>
      <c r="R584" s="16" t="str">
        <f aca="false">IF(N584="","",F584)</f>
        <v/>
      </c>
      <c r="S584" s="10"/>
    </row>
    <row collapsed="false" customFormat="false" customHeight="false" hidden="false" ht="13.3" outlineLevel="0" r="585">
      <c r="A585" s="16" t="n">
        <v>566</v>
      </c>
      <c r="B585" s="16" t="n">
        <f aca="false">ROUNDUP(A585/5,0)</f>
        <v>114</v>
      </c>
      <c r="C585" s="16" t="n">
        <f aca="false">ROUNDUP(A585/20.83333333,0)</f>
        <v>28</v>
      </c>
      <c r="D585" s="65" t="inlineStr">
        <f aca="false">IF(M585="",IF(C585=C584,D584,EDATE(D584,1)),M585)</f>
        <is>
          <t/>
        </is>
      </c>
      <c r="E585" s="16" t="n">
        <f aca="false">I584</f>
        <v>4977775.81</v>
      </c>
      <c r="F585" s="15" t="n">
        <f aca="false">ROUND(MIN($B$14,IF(SizeCalc="margin",E585*$E$13*$E$12/100000,E585*$I$13/$I$12/10)),2)</f>
        <v>100</v>
      </c>
      <c r="G585" s="15" t="n">
        <f aca="false">$B$12*$B$13</f>
        <v>10</v>
      </c>
      <c r="H585" s="15" t="n">
        <f aca="false">IF(Q585="",G585*F585*10,Q585)</f>
        <v>10000</v>
      </c>
      <c r="I585" s="18" t="n">
        <f aca="false">E585+H585</f>
        <v>4987775.81</v>
      </c>
      <c r="J585" s="18" t="n">
        <f aca="false">J584+(I585-I584)</f>
        <v>4937775.81</v>
      </c>
      <c r="K585" s="67" t="n">
        <f aca="false">H585/E585</f>
        <v>0.00200892936558346</v>
      </c>
      <c r="L585" s="67"/>
      <c r="M585" s="64"/>
      <c r="N585" s="16" t="str">
        <f aca="false">IF(M585="","",SUMIF('Daily Fills'!L564:L20550,'Growth Plan &amp; Statistics'!M585,'Daily Fills'!O564:O20550))</f>
        <v/>
      </c>
      <c r="O585" s="15" t="str">
        <f aca="false">IF(N585="","",SUMIF('Daily Fills'!L564:L20550,'Growth Plan &amp; Statistics'!M585,'Daily Fills'!P564:P20550))</f>
        <v/>
      </c>
      <c r="P585" s="15" t="str">
        <f aca="false">IF(O585="","",SUMIF('Daily Fills'!L564:L20562,'Growth Plan &amp; Statistics'!M585,'Daily Fills'!E564:E20562)/1000000)</f>
        <v/>
      </c>
      <c r="Q585" s="16"/>
      <c r="R585" s="16" t="str">
        <f aca="false">IF(N585="","",F585)</f>
        <v/>
      </c>
      <c r="S585" s="10"/>
    </row>
    <row collapsed="false" customFormat="false" customHeight="false" hidden="false" ht="13.3" outlineLevel="0" r="586">
      <c r="A586" s="16" t="n">
        <v>567</v>
      </c>
      <c r="B586" s="16" t="n">
        <f aca="false">ROUNDUP(A586/5,0)</f>
        <v>114</v>
      </c>
      <c r="C586" s="16" t="n">
        <f aca="false">ROUNDUP(A586/20.83333333,0)</f>
        <v>28</v>
      </c>
      <c r="D586" s="65" t="inlineStr">
        <f aca="false">IF(M586="",IF(C586=C585,D585,EDATE(D585,1)),M586)</f>
        <is>
          <t/>
        </is>
      </c>
      <c r="E586" s="16" t="n">
        <f aca="false">I585</f>
        <v>4987775.81</v>
      </c>
      <c r="F586" s="15" t="n">
        <f aca="false">ROUND(MIN($B$14,IF(SizeCalc="margin",E586*$E$13*$E$12/100000,E586*$I$13/$I$12/10)),2)</f>
        <v>100</v>
      </c>
      <c r="G586" s="15" t="n">
        <f aca="false">$B$12*$B$13</f>
        <v>10</v>
      </c>
      <c r="H586" s="15" t="n">
        <f aca="false">IF(Q586="",G586*F586*10,Q586)</f>
        <v>10000</v>
      </c>
      <c r="I586" s="18" t="n">
        <f aca="false">E586+H586</f>
        <v>4997775.81</v>
      </c>
      <c r="J586" s="18" t="n">
        <f aca="false">J585+(I586-I585)</f>
        <v>4947775.81</v>
      </c>
      <c r="K586" s="67" t="n">
        <f aca="false">H586/E586</f>
        <v>0.00200490165976405</v>
      </c>
      <c r="L586" s="67"/>
      <c r="M586" s="64"/>
      <c r="N586" s="16" t="str">
        <f aca="false">IF(M586="","",SUMIF('Daily Fills'!L565:L20551,'Growth Plan &amp; Statistics'!M586,'Daily Fills'!O565:O20551))</f>
        <v/>
      </c>
      <c r="O586" s="15" t="str">
        <f aca="false">IF(N586="","",SUMIF('Daily Fills'!L565:L20551,'Growth Plan &amp; Statistics'!M586,'Daily Fills'!P565:P20551))</f>
        <v/>
      </c>
      <c r="P586" s="15" t="str">
        <f aca="false">IF(O586="","",SUMIF('Daily Fills'!L565:L20563,'Growth Plan &amp; Statistics'!M586,'Daily Fills'!E565:E20563)/1000000)</f>
        <v/>
      </c>
      <c r="Q586" s="16"/>
      <c r="R586" s="16" t="str">
        <f aca="false">IF(N586="","",F586)</f>
        <v/>
      </c>
      <c r="S586" s="10"/>
    </row>
    <row collapsed="false" customFormat="false" customHeight="false" hidden="false" ht="13.3" outlineLevel="0" r="587">
      <c r="A587" s="16" t="n">
        <v>568</v>
      </c>
      <c r="B587" s="16" t="n">
        <f aca="false">ROUNDUP(A587/5,0)</f>
        <v>114</v>
      </c>
      <c r="C587" s="16" t="n">
        <f aca="false">ROUNDUP(A587/20.83333333,0)</f>
        <v>28</v>
      </c>
      <c r="D587" s="65" t="inlineStr">
        <f aca="false">IF(M587="",IF(C587=C586,D586,EDATE(D586,1)),M587)</f>
        <is>
          <t/>
        </is>
      </c>
      <c r="E587" s="16" t="n">
        <f aca="false">I586</f>
        <v>4997775.81</v>
      </c>
      <c r="F587" s="15" t="n">
        <f aca="false">ROUND(MIN($B$14,IF(SizeCalc="margin",E587*$E$13*$E$12/100000,E587*$I$13/$I$12/10)),2)</f>
        <v>100</v>
      </c>
      <c r="G587" s="15" t="n">
        <f aca="false">$B$12*$B$13</f>
        <v>10</v>
      </c>
      <c r="H587" s="15" t="n">
        <f aca="false">IF(Q587="",G587*F587*10,Q587)</f>
        <v>10000</v>
      </c>
      <c r="I587" s="18" t="n">
        <f aca="false">E587+H587</f>
        <v>5007775.81</v>
      </c>
      <c r="J587" s="18" t="n">
        <f aca="false">J586+(I587-I586)</f>
        <v>4957775.81</v>
      </c>
      <c r="K587" s="67" t="n">
        <f aca="false">H587/E587</f>
        <v>0.00200089007193782</v>
      </c>
      <c r="L587" s="67"/>
      <c r="M587" s="64"/>
      <c r="N587" s="16" t="str">
        <f aca="false">IF(M587="","",SUMIF('Daily Fills'!L566:L20552,'Growth Plan &amp; Statistics'!M587,'Daily Fills'!O566:O20552))</f>
        <v/>
      </c>
      <c r="O587" s="15" t="str">
        <f aca="false">IF(N587="","",SUMIF('Daily Fills'!L566:L20552,'Growth Plan &amp; Statistics'!M587,'Daily Fills'!P566:P20552))</f>
        <v/>
      </c>
      <c r="P587" s="15" t="str">
        <f aca="false">IF(O587="","",SUMIF('Daily Fills'!L566:L20564,'Growth Plan &amp; Statistics'!M587,'Daily Fills'!E566:E20564)/1000000)</f>
        <v/>
      </c>
      <c r="Q587" s="16"/>
      <c r="R587" s="16" t="str">
        <f aca="false">IF(N587="","",F587)</f>
        <v/>
      </c>
      <c r="S587" s="10"/>
    </row>
    <row collapsed="false" customFormat="false" customHeight="false" hidden="false" ht="13.3" outlineLevel="0" r="588">
      <c r="A588" s="16" t="n">
        <v>569</v>
      </c>
      <c r="B588" s="16" t="n">
        <f aca="false">ROUNDUP(A588/5,0)</f>
        <v>114</v>
      </c>
      <c r="C588" s="16" t="n">
        <f aca="false">ROUNDUP(A588/20.83333333,0)</f>
        <v>28</v>
      </c>
      <c r="D588" s="65" t="inlineStr">
        <f aca="false">IF(M588="",IF(C588=C587,D587,EDATE(D587,1)),M588)</f>
        <is>
          <t/>
        </is>
      </c>
      <c r="E588" s="16" t="n">
        <f aca="false">I587</f>
        <v>5007775.81</v>
      </c>
      <c r="F588" s="15" t="n">
        <f aca="false">ROUND(MIN($B$14,IF(SizeCalc="margin",E588*$E$13*$E$12/100000,E588*$I$13/$I$12/10)),2)</f>
        <v>100</v>
      </c>
      <c r="G588" s="15" t="n">
        <f aca="false">$B$12*$B$13</f>
        <v>10</v>
      </c>
      <c r="H588" s="15" t="n">
        <f aca="false">IF(Q588="",G588*F588*10,Q588)</f>
        <v>10000</v>
      </c>
      <c r="I588" s="18" t="n">
        <f aca="false">E588+H588</f>
        <v>5017775.81</v>
      </c>
      <c r="J588" s="18" t="n">
        <f aca="false">J587+(I588-I587)</f>
        <v>4967775.81</v>
      </c>
      <c r="K588" s="67" t="n">
        <f aca="false">H588/E588</f>
        <v>0.00199689450554696</v>
      </c>
      <c r="L588" s="67"/>
      <c r="M588" s="64"/>
      <c r="N588" s="16" t="str">
        <f aca="false">IF(M588="","",SUMIF('Daily Fills'!L567:L20553,'Growth Plan &amp; Statistics'!M588,'Daily Fills'!O567:O20553))</f>
        <v/>
      </c>
      <c r="O588" s="15" t="str">
        <f aca="false">IF(N588="","",SUMIF('Daily Fills'!L567:L20553,'Growth Plan &amp; Statistics'!M588,'Daily Fills'!P567:P20553))</f>
        <v/>
      </c>
      <c r="P588" s="15" t="str">
        <f aca="false">IF(O588="","",SUMIF('Daily Fills'!L567:L20565,'Growth Plan &amp; Statistics'!M588,'Daily Fills'!E567:E20565)/1000000)</f>
        <v/>
      </c>
      <c r="Q588" s="16"/>
      <c r="R588" s="16" t="str">
        <f aca="false">IF(N588="","",F588)</f>
        <v/>
      </c>
      <c r="S588" s="10"/>
    </row>
    <row collapsed="false" customFormat="false" customHeight="false" hidden="false" ht="13.3" outlineLevel="0" r="589">
      <c r="A589" s="16" t="n">
        <v>570</v>
      </c>
      <c r="B589" s="16" t="n">
        <f aca="false">ROUNDUP(A589/5,0)</f>
        <v>114</v>
      </c>
      <c r="C589" s="16" t="n">
        <f aca="false">ROUNDUP(A589/20.83333333,0)</f>
        <v>28</v>
      </c>
      <c r="D589" s="65" t="inlineStr">
        <f aca="false">IF(M589="",IF(C589=C588,D588,EDATE(D588,1)),M589)</f>
        <is>
          <t/>
        </is>
      </c>
      <c r="E589" s="16" t="n">
        <f aca="false">I588</f>
        <v>5017775.81</v>
      </c>
      <c r="F589" s="15" t="n">
        <f aca="false">ROUND(MIN($B$14,IF(SizeCalc="margin",E589*$E$13*$E$12/100000,E589*$I$13/$I$12/10)),2)</f>
        <v>100</v>
      </c>
      <c r="G589" s="15" t="n">
        <f aca="false">$B$12*$B$13</f>
        <v>10</v>
      </c>
      <c r="H589" s="15" t="n">
        <f aca="false">IF(Q589="",G589*F589*10,Q589)</f>
        <v>10000</v>
      </c>
      <c r="I589" s="18" t="n">
        <f aca="false">E589+H589</f>
        <v>5027775.81</v>
      </c>
      <c r="J589" s="18" t="n">
        <f aca="false">J588+(I589-I588)</f>
        <v>4977775.81</v>
      </c>
      <c r="K589" s="67" t="n">
        <f aca="false">H589/E589</f>
        <v>0.00199291486480342</v>
      </c>
      <c r="L589" s="67"/>
      <c r="M589" s="64"/>
      <c r="N589" s="16" t="str">
        <f aca="false">IF(M589="","",SUMIF('Daily Fills'!L568:L20554,'Growth Plan &amp; Statistics'!M589,'Daily Fills'!O568:O20554))</f>
        <v/>
      </c>
      <c r="O589" s="15" t="str">
        <f aca="false">IF(N589="","",SUMIF('Daily Fills'!L568:L20554,'Growth Plan &amp; Statistics'!M589,'Daily Fills'!P568:P20554))</f>
        <v/>
      </c>
      <c r="P589" s="15" t="str">
        <f aca="false">IF(O589="","",SUMIF('Daily Fills'!L568:L20566,'Growth Plan &amp; Statistics'!M589,'Daily Fills'!E568:E20566)/1000000)</f>
        <v/>
      </c>
      <c r="Q589" s="16"/>
      <c r="R589" s="16" t="str">
        <f aca="false">IF(N589="","",F589)</f>
        <v/>
      </c>
      <c r="S589" s="10"/>
    </row>
    <row collapsed="false" customFormat="false" customHeight="false" hidden="false" ht="13.3" outlineLevel="0" r="590">
      <c r="A590" s="16" t="n">
        <v>571</v>
      </c>
      <c r="B590" s="16" t="n">
        <f aca="false">ROUNDUP(A590/5,0)</f>
        <v>115</v>
      </c>
      <c r="C590" s="16" t="n">
        <f aca="false">ROUNDUP(A590/20.83333333,0)</f>
        <v>28</v>
      </c>
      <c r="D590" s="65" t="inlineStr">
        <f aca="false">IF(M590="",IF(C590=C589,D589,EDATE(D589,1)),M590)</f>
        <is>
          <t/>
        </is>
      </c>
      <c r="E590" s="16" t="n">
        <f aca="false">I589</f>
        <v>5027775.81</v>
      </c>
      <c r="F590" s="15" t="n">
        <f aca="false">ROUND(MIN($B$14,IF(SizeCalc="margin",E590*$E$13*$E$12/100000,E590*$I$13/$I$12/10)),2)</f>
        <v>100</v>
      </c>
      <c r="G590" s="15" t="n">
        <f aca="false">$B$12*$B$13</f>
        <v>10</v>
      </c>
      <c r="H590" s="15" t="n">
        <f aca="false">IF(Q590="",G590*F590*10,Q590)</f>
        <v>10000</v>
      </c>
      <c r="I590" s="18" t="n">
        <f aca="false">E590+H590</f>
        <v>5037775.81</v>
      </c>
      <c r="J590" s="18" t="n">
        <f aca="false">J589+(I590-I589)</f>
        <v>4987775.81</v>
      </c>
      <c r="K590" s="67" t="n">
        <f aca="false">H590/E590</f>
        <v>0.00198895105468118</v>
      </c>
      <c r="L590" s="67"/>
      <c r="M590" s="64"/>
      <c r="N590" s="16" t="str">
        <f aca="false">IF(M590="","",SUMIF('Daily Fills'!L569:L20555,'Growth Plan &amp; Statistics'!M590,'Daily Fills'!O569:O20555))</f>
        <v/>
      </c>
      <c r="O590" s="15" t="str">
        <f aca="false">IF(N590="","",SUMIF('Daily Fills'!L569:L20555,'Growth Plan &amp; Statistics'!M590,'Daily Fills'!P569:P20555))</f>
        <v/>
      </c>
      <c r="P590" s="15" t="str">
        <f aca="false">IF(O590="","",SUMIF('Daily Fills'!L569:L20567,'Growth Plan &amp; Statistics'!M590,'Daily Fills'!E569:E20567)/1000000)</f>
        <v/>
      </c>
      <c r="Q590" s="16"/>
      <c r="R590" s="16" t="str">
        <f aca="false">IF(N590="","",F590)</f>
        <v/>
      </c>
      <c r="S590" s="10"/>
    </row>
    <row collapsed="false" customFormat="false" customHeight="false" hidden="false" ht="13.3" outlineLevel="0" r="591">
      <c r="A591" s="16" t="n">
        <v>572</v>
      </c>
      <c r="B591" s="16" t="n">
        <f aca="false">ROUNDUP(A591/5,0)</f>
        <v>115</v>
      </c>
      <c r="C591" s="16" t="n">
        <f aca="false">ROUNDUP(A591/20.83333333,0)</f>
        <v>28</v>
      </c>
      <c r="D591" s="65" t="inlineStr">
        <f aca="false">IF(M591="",IF(C591=C590,D590,EDATE(D590,1)),M591)</f>
        <is>
          <t/>
        </is>
      </c>
      <c r="E591" s="16" t="n">
        <f aca="false">I590</f>
        <v>5037775.81</v>
      </c>
      <c r="F591" s="15" t="n">
        <f aca="false">ROUND(MIN($B$14,IF(SizeCalc="margin",E591*$E$13*$E$12/100000,E591*$I$13/$I$12/10)),2)</f>
        <v>100</v>
      </c>
      <c r="G591" s="15" t="n">
        <f aca="false">$B$12*$B$13</f>
        <v>10</v>
      </c>
      <c r="H591" s="15" t="n">
        <f aca="false">IF(Q591="",G591*F591*10,Q591)</f>
        <v>10000</v>
      </c>
      <c r="I591" s="18" t="n">
        <f aca="false">E591+H591</f>
        <v>5047775.81</v>
      </c>
      <c r="J591" s="18" t="n">
        <f aca="false">J590+(I591-I590)</f>
        <v>4997775.81</v>
      </c>
      <c r="K591" s="67" t="n">
        <f aca="false">H591/E591</f>
        <v>0.00198500298090875</v>
      </c>
      <c r="L591" s="67"/>
      <c r="M591" s="64"/>
      <c r="N591" s="16" t="str">
        <f aca="false">IF(M591="","",SUMIF('Daily Fills'!L570:L20556,'Growth Plan &amp; Statistics'!M591,'Daily Fills'!O570:O20556))</f>
        <v/>
      </c>
      <c r="O591" s="15" t="str">
        <f aca="false">IF(N591="","",SUMIF('Daily Fills'!L570:L20556,'Growth Plan &amp; Statistics'!M591,'Daily Fills'!P570:P20556))</f>
        <v/>
      </c>
      <c r="P591" s="15" t="str">
        <f aca="false">IF(O591="","",SUMIF('Daily Fills'!L570:L20568,'Growth Plan &amp; Statistics'!M591,'Daily Fills'!E570:E20568)/1000000)</f>
        <v/>
      </c>
      <c r="Q591" s="16"/>
      <c r="R591" s="16" t="str">
        <f aca="false">IF(N591="","",F591)</f>
        <v/>
      </c>
      <c r="S591" s="10"/>
    </row>
    <row collapsed="false" customFormat="false" customHeight="false" hidden="false" ht="13.3" outlineLevel="0" r="592">
      <c r="A592" s="16" t="n">
        <v>573</v>
      </c>
      <c r="B592" s="16" t="n">
        <f aca="false">ROUNDUP(A592/5,0)</f>
        <v>115</v>
      </c>
      <c r="C592" s="16" t="n">
        <f aca="false">ROUNDUP(A592/20.83333333,0)</f>
        <v>28</v>
      </c>
      <c r="D592" s="65" t="inlineStr">
        <f aca="false">IF(M592="",IF(C592=C591,D591,EDATE(D591,1)),M592)</f>
        <is>
          <t/>
        </is>
      </c>
      <c r="E592" s="16" t="n">
        <f aca="false">I591</f>
        <v>5047775.81</v>
      </c>
      <c r="F592" s="15" t="n">
        <f aca="false">ROUND(MIN($B$14,IF(SizeCalc="margin",E592*$E$13*$E$12/100000,E592*$I$13/$I$12/10)),2)</f>
        <v>100</v>
      </c>
      <c r="G592" s="15" t="n">
        <f aca="false">$B$12*$B$13</f>
        <v>10</v>
      </c>
      <c r="H592" s="15" t="n">
        <f aca="false">IF(Q592="",G592*F592*10,Q592)</f>
        <v>10000</v>
      </c>
      <c r="I592" s="18" t="n">
        <f aca="false">E592+H592</f>
        <v>5057775.81</v>
      </c>
      <c r="J592" s="18" t="n">
        <f aca="false">J591+(I592-I591)</f>
        <v>5007775.81</v>
      </c>
      <c r="K592" s="67" t="n">
        <f aca="false">H592/E592</f>
        <v>0.00198107054996169</v>
      </c>
      <c r="L592" s="67"/>
      <c r="M592" s="64"/>
      <c r="N592" s="16" t="str">
        <f aca="false">IF(M592="","",SUMIF('Daily Fills'!L571:L20557,'Growth Plan &amp; Statistics'!M592,'Daily Fills'!O571:O20557))</f>
        <v/>
      </c>
      <c r="O592" s="15" t="str">
        <f aca="false">IF(N592="","",SUMIF('Daily Fills'!L571:L20557,'Growth Plan &amp; Statistics'!M592,'Daily Fills'!P571:P20557))</f>
        <v/>
      </c>
      <c r="P592" s="15" t="str">
        <f aca="false">IF(O592="","",SUMIF('Daily Fills'!L571:L20569,'Growth Plan &amp; Statistics'!M592,'Daily Fills'!E571:E20569)/1000000)</f>
        <v/>
      </c>
      <c r="Q592" s="16"/>
      <c r="R592" s="16" t="str">
        <f aca="false">IF(N592="","",F592)</f>
        <v/>
      </c>
      <c r="S592" s="10"/>
    </row>
    <row collapsed="false" customFormat="false" customHeight="false" hidden="false" ht="13.3" outlineLevel="0" r="593">
      <c r="A593" s="16" t="n">
        <v>574</v>
      </c>
      <c r="B593" s="16" t="n">
        <f aca="false">ROUNDUP(A593/5,0)</f>
        <v>115</v>
      </c>
      <c r="C593" s="16" t="n">
        <f aca="false">ROUNDUP(A593/20.83333333,0)</f>
        <v>28</v>
      </c>
      <c r="D593" s="65" t="inlineStr">
        <f aca="false">IF(M593="",IF(C593=C592,D592,EDATE(D592,1)),M593)</f>
        <is>
          <t/>
        </is>
      </c>
      <c r="E593" s="16" t="n">
        <f aca="false">I592</f>
        <v>5057775.81</v>
      </c>
      <c r="F593" s="15" t="n">
        <f aca="false">ROUND(MIN($B$14,IF(SizeCalc="margin",E593*$E$13*$E$12/100000,E593*$I$13/$I$12/10)),2)</f>
        <v>100</v>
      </c>
      <c r="G593" s="15" t="n">
        <f aca="false">$B$12*$B$13</f>
        <v>10</v>
      </c>
      <c r="H593" s="15" t="n">
        <f aca="false">IF(Q593="",G593*F593*10,Q593)</f>
        <v>10000</v>
      </c>
      <c r="I593" s="18" t="n">
        <f aca="false">E593+H593</f>
        <v>5067775.81</v>
      </c>
      <c r="J593" s="18" t="n">
        <f aca="false">J592+(I593-I592)</f>
        <v>5017775.81</v>
      </c>
      <c r="K593" s="67" t="n">
        <f aca="false">H593/E593</f>
        <v>0.00197715366905517</v>
      </c>
      <c r="L593" s="67"/>
      <c r="M593" s="64"/>
      <c r="N593" s="16" t="str">
        <f aca="false">IF(M593="","",SUMIF('Daily Fills'!L572:L20558,'Growth Plan &amp; Statistics'!M593,'Daily Fills'!O572:O20558))</f>
        <v/>
      </c>
      <c r="O593" s="15" t="str">
        <f aca="false">IF(N593="","",SUMIF('Daily Fills'!L572:L20558,'Growth Plan &amp; Statistics'!M593,'Daily Fills'!P572:P20558))</f>
        <v/>
      </c>
      <c r="P593" s="15" t="str">
        <f aca="false">IF(O593="","",SUMIF('Daily Fills'!L572:L20570,'Growth Plan &amp; Statistics'!M593,'Daily Fills'!E572:E20570)/1000000)</f>
        <v/>
      </c>
      <c r="Q593" s="16"/>
      <c r="R593" s="16" t="str">
        <f aca="false">IF(N593="","",F593)</f>
        <v/>
      </c>
      <c r="S593" s="10"/>
    </row>
    <row collapsed="false" customFormat="false" customHeight="false" hidden="false" ht="13.3" outlineLevel="0" r="594">
      <c r="A594" s="16" t="n">
        <v>575</v>
      </c>
      <c r="B594" s="16" t="n">
        <f aca="false">ROUNDUP(A594/5,0)</f>
        <v>115</v>
      </c>
      <c r="C594" s="16" t="n">
        <f aca="false">ROUNDUP(A594/20.83333333,0)</f>
        <v>28</v>
      </c>
      <c r="D594" s="65" t="inlineStr">
        <f aca="false">IF(M594="",IF(C594=C593,D593,EDATE(D593,1)),M594)</f>
        <is>
          <t/>
        </is>
      </c>
      <c r="E594" s="16" t="n">
        <f aca="false">I593</f>
        <v>5067775.81</v>
      </c>
      <c r="F594" s="15" t="n">
        <f aca="false">ROUND(MIN($B$14,IF(SizeCalc="margin",E594*$E$13*$E$12/100000,E594*$I$13/$I$12/10)),2)</f>
        <v>100</v>
      </c>
      <c r="G594" s="15" t="n">
        <f aca="false">$B$12*$B$13</f>
        <v>10</v>
      </c>
      <c r="H594" s="15" t="n">
        <f aca="false">IF(Q594="",G594*F594*10,Q594)</f>
        <v>10000</v>
      </c>
      <c r="I594" s="18" t="n">
        <f aca="false">E594+H594</f>
        <v>5077775.81</v>
      </c>
      <c r="J594" s="18" t="n">
        <f aca="false">J593+(I594-I593)</f>
        <v>5027775.81</v>
      </c>
      <c r="K594" s="67" t="n">
        <f aca="false">H594/E594</f>
        <v>0.00197325224613675</v>
      </c>
      <c r="L594" s="67"/>
      <c r="M594" s="64"/>
      <c r="N594" s="16" t="str">
        <f aca="false">IF(M594="","",SUMIF('Daily Fills'!L573:L20559,'Growth Plan &amp; Statistics'!M594,'Daily Fills'!O573:O20559))</f>
        <v/>
      </c>
      <c r="O594" s="15" t="str">
        <f aca="false">IF(N594="","",SUMIF('Daily Fills'!L573:L20559,'Growth Plan &amp; Statistics'!M594,'Daily Fills'!P573:P20559))</f>
        <v/>
      </c>
      <c r="P594" s="15" t="str">
        <f aca="false">IF(O594="","",SUMIF('Daily Fills'!L573:L20571,'Growth Plan &amp; Statistics'!M594,'Daily Fills'!E573:E20571)/1000000)</f>
        <v/>
      </c>
      <c r="Q594" s="16"/>
      <c r="R594" s="16" t="str">
        <f aca="false">IF(N594="","",F594)</f>
        <v/>
      </c>
      <c r="S594" s="10"/>
    </row>
    <row collapsed="false" customFormat="false" customHeight="false" hidden="false" ht="13.3" outlineLevel="0" r="595">
      <c r="A595" s="16" t="n">
        <v>576</v>
      </c>
      <c r="B595" s="16" t="n">
        <f aca="false">ROUNDUP(A595/5,0)</f>
        <v>116</v>
      </c>
      <c r="C595" s="16" t="n">
        <f aca="false">ROUNDUP(A595/20.83333333,0)</f>
        <v>28</v>
      </c>
      <c r="D595" s="65" t="inlineStr">
        <f aca="false">IF(M595="",IF(C595=C594,D594,EDATE(D594,1)),M595)</f>
        <is>
          <t/>
        </is>
      </c>
      <c r="E595" s="16" t="n">
        <f aca="false">I594</f>
        <v>5077775.81</v>
      </c>
      <c r="F595" s="15" t="n">
        <f aca="false">ROUND(MIN($B$14,IF(SizeCalc="margin",E595*$E$13*$E$12/100000,E595*$I$13/$I$12/10)),2)</f>
        <v>100</v>
      </c>
      <c r="G595" s="15" t="n">
        <f aca="false">$B$12*$B$13</f>
        <v>10</v>
      </c>
      <c r="H595" s="15" t="n">
        <f aca="false">IF(Q595="",G595*F595*10,Q595)</f>
        <v>10000</v>
      </c>
      <c r="I595" s="18" t="n">
        <f aca="false">E595+H595</f>
        <v>5087775.81</v>
      </c>
      <c r="J595" s="18" t="n">
        <f aca="false">J594+(I595-I594)</f>
        <v>5037775.81</v>
      </c>
      <c r="K595" s="67" t="n">
        <f aca="false">H595/E595</f>
        <v>0.00196936618987911</v>
      </c>
      <c r="L595" s="67"/>
      <c r="M595" s="64"/>
      <c r="N595" s="16" t="str">
        <f aca="false">IF(M595="","",SUMIF('Daily Fills'!L574:L20560,'Growth Plan &amp; Statistics'!M595,'Daily Fills'!O574:O20560))</f>
        <v/>
      </c>
      <c r="O595" s="15" t="str">
        <f aca="false">IF(N595="","",SUMIF('Daily Fills'!L574:L20560,'Growth Plan &amp; Statistics'!M595,'Daily Fills'!P574:P20560))</f>
        <v/>
      </c>
      <c r="P595" s="15" t="str">
        <f aca="false">IF(O595="","",SUMIF('Daily Fills'!L574:L20572,'Growth Plan &amp; Statistics'!M595,'Daily Fills'!E574:E20572)/1000000)</f>
        <v/>
      </c>
      <c r="Q595" s="16"/>
      <c r="R595" s="16" t="str">
        <f aca="false">IF(N595="","",F595)</f>
        <v/>
      </c>
      <c r="S595" s="10"/>
    </row>
    <row collapsed="false" customFormat="false" customHeight="false" hidden="false" ht="13.3" outlineLevel="0" r="596">
      <c r="A596" s="16" t="n">
        <v>577</v>
      </c>
      <c r="B596" s="16" t="n">
        <f aca="false">ROUNDUP(A596/5,0)</f>
        <v>116</v>
      </c>
      <c r="C596" s="16" t="n">
        <f aca="false">ROUNDUP(A596/20.83333333,0)</f>
        <v>28</v>
      </c>
      <c r="D596" s="65" t="inlineStr">
        <f aca="false">IF(M596="",IF(C596=C595,D595,EDATE(D595,1)),M596)</f>
        <is>
          <t/>
        </is>
      </c>
      <c r="E596" s="16" t="n">
        <f aca="false">I595</f>
        <v>5087775.81</v>
      </c>
      <c r="F596" s="15" t="n">
        <f aca="false">ROUND(MIN($B$14,IF(SizeCalc="margin",E596*$E$13*$E$12/100000,E596*$I$13/$I$12/10)),2)</f>
        <v>100</v>
      </c>
      <c r="G596" s="15" t="n">
        <f aca="false">$B$12*$B$13</f>
        <v>10</v>
      </c>
      <c r="H596" s="15" t="n">
        <f aca="false">IF(Q596="",G596*F596*10,Q596)</f>
        <v>10000</v>
      </c>
      <c r="I596" s="18" t="n">
        <f aca="false">E596+H596</f>
        <v>5097775.81</v>
      </c>
      <c r="J596" s="18" t="n">
        <f aca="false">J595+(I596-I595)</f>
        <v>5047775.81</v>
      </c>
      <c r="K596" s="67" t="n">
        <f aca="false">H596/E596</f>
        <v>0.00196549540967294</v>
      </c>
      <c r="L596" s="67"/>
      <c r="M596" s="64"/>
      <c r="N596" s="16" t="str">
        <f aca="false">IF(M596="","",SUMIF('Daily Fills'!L575:L20561,'Growth Plan &amp; Statistics'!M596,'Daily Fills'!O575:O20561))</f>
        <v/>
      </c>
      <c r="O596" s="15" t="str">
        <f aca="false">IF(N596="","",SUMIF('Daily Fills'!L575:L20561,'Growth Plan &amp; Statistics'!M596,'Daily Fills'!P575:P20561))</f>
        <v/>
      </c>
      <c r="P596" s="15" t="str">
        <f aca="false">IF(O596="","",SUMIF('Daily Fills'!L575:L20573,'Growth Plan &amp; Statistics'!M596,'Daily Fills'!E575:E20573)/1000000)</f>
        <v/>
      </c>
      <c r="Q596" s="16"/>
      <c r="R596" s="16" t="str">
        <f aca="false">IF(N596="","",F596)</f>
        <v/>
      </c>
      <c r="S596" s="10"/>
    </row>
    <row collapsed="false" customFormat="false" customHeight="false" hidden="false" ht="13.3" outlineLevel="0" r="597">
      <c r="A597" s="16" t="n">
        <v>578</v>
      </c>
      <c r="B597" s="16" t="n">
        <f aca="false">ROUNDUP(A597/5,0)</f>
        <v>116</v>
      </c>
      <c r="C597" s="16" t="n">
        <f aca="false">ROUNDUP(A597/20.83333333,0)</f>
        <v>28</v>
      </c>
      <c r="D597" s="65" t="inlineStr">
        <f aca="false">IF(M597="",IF(C597=C596,D596,EDATE(D596,1)),M597)</f>
        <is>
          <t/>
        </is>
      </c>
      <c r="E597" s="16" t="n">
        <f aca="false">I596</f>
        <v>5097775.81</v>
      </c>
      <c r="F597" s="15" t="n">
        <f aca="false">ROUND(MIN($B$14,IF(SizeCalc="margin",E597*$E$13*$E$12/100000,E597*$I$13/$I$12/10)),2)</f>
        <v>100</v>
      </c>
      <c r="G597" s="15" t="n">
        <f aca="false">$B$12*$B$13</f>
        <v>10</v>
      </c>
      <c r="H597" s="15" t="n">
        <f aca="false">IF(Q597="",G597*F597*10,Q597)</f>
        <v>10000</v>
      </c>
      <c r="I597" s="18" t="n">
        <f aca="false">E597+H597</f>
        <v>5107775.81</v>
      </c>
      <c r="J597" s="18" t="n">
        <f aca="false">J596+(I597-I596)</f>
        <v>5057775.81</v>
      </c>
      <c r="K597" s="67" t="n">
        <f aca="false">H597/E597</f>
        <v>0.0019616398156199</v>
      </c>
      <c r="L597" s="67"/>
      <c r="M597" s="64"/>
      <c r="N597" s="16" t="str">
        <f aca="false">IF(M597="","",SUMIF('Daily Fills'!L576:L20562,'Growth Plan &amp; Statistics'!M597,'Daily Fills'!O576:O20562))</f>
        <v/>
      </c>
      <c r="O597" s="15" t="str">
        <f aca="false">IF(N597="","",SUMIF('Daily Fills'!L576:L20562,'Growth Plan &amp; Statistics'!M597,'Daily Fills'!P576:P20562))</f>
        <v/>
      </c>
      <c r="P597" s="15" t="str">
        <f aca="false">IF(O597="","",SUMIF('Daily Fills'!L576:L20574,'Growth Plan &amp; Statistics'!M597,'Daily Fills'!E576:E20574)/1000000)</f>
        <v/>
      </c>
      <c r="Q597" s="16"/>
      <c r="R597" s="16" t="str">
        <f aca="false">IF(N597="","",F597)</f>
        <v/>
      </c>
      <c r="S597" s="10"/>
    </row>
    <row collapsed="false" customFormat="false" customHeight="false" hidden="false" ht="13.3" outlineLevel="0" r="598">
      <c r="A598" s="16" t="n">
        <v>579</v>
      </c>
      <c r="B598" s="16" t="n">
        <f aca="false">ROUNDUP(A598/5,0)</f>
        <v>116</v>
      </c>
      <c r="C598" s="16" t="n">
        <f aca="false">ROUNDUP(A598/20.83333333,0)</f>
        <v>28</v>
      </c>
      <c r="D598" s="65" t="inlineStr">
        <f aca="false">IF(M598="",IF(C598=C597,D597,EDATE(D597,1)),M598)</f>
        <is>
          <t/>
        </is>
      </c>
      <c r="E598" s="16" t="n">
        <f aca="false">I597</f>
        <v>5107775.81</v>
      </c>
      <c r="F598" s="15" t="n">
        <f aca="false">ROUND(MIN($B$14,IF(SizeCalc="margin",E598*$E$13*$E$12/100000,E598*$I$13/$I$12/10)),2)</f>
        <v>100</v>
      </c>
      <c r="G598" s="15" t="n">
        <f aca="false">$B$12*$B$13</f>
        <v>10</v>
      </c>
      <c r="H598" s="15" t="n">
        <f aca="false">IF(Q598="",G598*F598*10,Q598)</f>
        <v>10000</v>
      </c>
      <c r="I598" s="18" t="n">
        <f aca="false">E598+H598</f>
        <v>5117775.81</v>
      </c>
      <c r="J598" s="18" t="n">
        <f aca="false">J597+(I598-I597)</f>
        <v>5067775.81</v>
      </c>
      <c r="K598" s="67" t="n">
        <f aca="false">H598/E598</f>
        <v>0.00195779931852569</v>
      </c>
      <c r="L598" s="67"/>
      <c r="M598" s="64"/>
      <c r="N598" s="16" t="str">
        <f aca="false">IF(M598="","",SUMIF('Daily Fills'!L577:L20563,'Growth Plan &amp; Statistics'!M598,'Daily Fills'!O577:O20563))</f>
        <v/>
      </c>
      <c r="O598" s="15" t="str">
        <f aca="false">IF(N598="","",SUMIF('Daily Fills'!L577:L20563,'Growth Plan &amp; Statistics'!M598,'Daily Fills'!P577:P20563))</f>
        <v/>
      </c>
      <c r="P598" s="15" t="str">
        <f aca="false">IF(O598="","",SUMIF('Daily Fills'!L577:L20575,'Growth Plan &amp; Statistics'!M598,'Daily Fills'!E577:E20575)/1000000)</f>
        <v/>
      </c>
      <c r="Q598" s="16"/>
      <c r="R598" s="16" t="str">
        <f aca="false">IF(N598="","",F598)</f>
        <v/>
      </c>
      <c r="S598" s="10"/>
    </row>
    <row collapsed="false" customFormat="false" customHeight="false" hidden="false" ht="13.3" outlineLevel="0" r="599">
      <c r="A599" s="16" t="n">
        <v>580</v>
      </c>
      <c r="B599" s="16" t="n">
        <f aca="false">ROUNDUP(A599/5,0)</f>
        <v>116</v>
      </c>
      <c r="C599" s="16" t="n">
        <f aca="false">ROUNDUP(A599/20.83333333,0)</f>
        <v>28</v>
      </c>
      <c r="D599" s="65" t="inlineStr">
        <f aca="false">IF(M599="",IF(C599=C598,D598,EDATE(D598,1)),M599)</f>
        <is>
          <t/>
        </is>
      </c>
      <c r="E599" s="16" t="n">
        <f aca="false">I598</f>
        <v>5117775.81</v>
      </c>
      <c r="F599" s="15" t="n">
        <f aca="false">ROUND(MIN($B$14,IF(SizeCalc="margin",E599*$E$13*$E$12/100000,E599*$I$13/$I$12/10)),2)</f>
        <v>100</v>
      </c>
      <c r="G599" s="15" t="n">
        <f aca="false">$B$12*$B$13</f>
        <v>10</v>
      </c>
      <c r="H599" s="15" t="n">
        <f aca="false">IF(Q599="",G599*F599*10,Q599)</f>
        <v>10000</v>
      </c>
      <c r="I599" s="18" t="n">
        <f aca="false">E599+H599</f>
        <v>5127775.81</v>
      </c>
      <c r="J599" s="18" t="n">
        <f aca="false">J598+(I599-I598)</f>
        <v>5077775.81</v>
      </c>
      <c r="K599" s="67" t="n">
        <f aca="false">H599/E599</f>
        <v>0.00195397382989311</v>
      </c>
      <c r="L599" s="67"/>
      <c r="M599" s="64"/>
      <c r="N599" s="16" t="str">
        <f aca="false">IF(M599="","",SUMIF('Daily Fills'!L578:L20564,'Growth Plan &amp; Statistics'!M599,'Daily Fills'!O578:O20564))</f>
        <v/>
      </c>
      <c r="O599" s="15" t="str">
        <f aca="false">IF(N599="","",SUMIF('Daily Fills'!L578:L20564,'Growth Plan &amp; Statistics'!M599,'Daily Fills'!P578:P20564))</f>
        <v/>
      </c>
      <c r="P599" s="15" t="str">
        <f aca="false">IF(O599="","",SUMIF('Daily Fills'!L578:L20576,'Growth Plan &amp; Statistics'!M599,'Daily Fills'!E578:E20576)/1000000)</f>
        <v/>
      </c>
      <c r="Q599" s="16"/>
      <c r="R599" s="16" t="str">
        <f aca="false">IF(N599="","",F599)</f>
        <v/>
      </c>
      <c r="S599" s="10"/>
    </row>
    <row collapsed="false" customFormat="false" customHeight="false" hidden="false" ht="13.3" outlineLevel="0" r="600">
      <c r="A600" s="16" t="n">
        <v>581</v>
      </c>
      <c r="B600" s="16" t="n">
        <f aca="false">ROUNDUP(A600/5,0)</f>
        <v>117</v>
      </c>
      <c r="C600" s="16" t="n">
        <f aca="false">ROUNDUP(A600/20.83333333,0)</f>
        <v>28</v>
      </c>
      <c r="D600" s="65" t="inlineStr">
        <f aca="false">IF(M600="",IF(C600=C599,D599,EDATE(D599,1)),M600)</f>
        <is>
          <t/>
        </is>
      </c>
      <c r="E600" s="16" t="n">
        <f aca="false">I599</f>
        <v>5127775.81</v>
      </c>
      <c r="F600" s="15" t="n">
        <f aca="false">ROUND(MIN($B$14,IF(SizeCalc="margin",E600*$E$13*$E$12/100000,E600*$I$13/$I$12/10)),2)</f>
        <v>100</v>
      </c>
      <c r="G600" s="15" t="n">
        <f aca="false">$B$12*$B$13</f>
        <v>10</v>
      </c>
      <c r="H600" s="15" t="n">
        <f aca="false">IF(Q600="",G600*F600*10,Q600)</f>
        <v>10000</v>
      </c>
      <c r="I600" s="18" t="n">
        <f aca="false">E600+H600</f>
        <v>5137775.81</v>
      </c>
      <c r="J600" s="18" t="n">
        <f aca="false">J599+(I600-I599)</f>
        <v>5087775.81</v>
      </c>
      <c r="K600" s="67" t="n">
        <f aca="false">H600/E600</f>
        <v>0.00195016326191531</v>
      </c>
      <c r="L600" s="67"/>
      <c r="M600" s="64"/>
      <c r="N600" s="16" t="str">
        <f aca="false">IF(M600="","",SUMIF('Daily Fills'!L579:L20565,'Growth Plan &amp; Statistics'!M600,'Daily Fills'!O579:O20565))</f>
        <v/>
      </c>
      <c r="O600" s="15" t="str">
        <f aca="false">IF(N600="","",SUMIF('Daily Fills'!L579:L20565,'Growth Plan &amp; Statistics'!M600,'Daily Fills'!P579:P20565))</f>
        <v/>
      </c>
      <c r="P600" s="15" t="str">
        <f aca="false">IF(O600="","",SUMIF('Daily Fills'!L579:L20577,'Growth Plan &amp; Statistics'!M600,'Daily Fills'!E579:E20577)/1000000)</f>
        <v/>
      </c>
      <c r="Q600" s="16"/>
      <c r="R600" s="16" t="str">
        <f aca="false">IF(N600="","",F600)</f>
        <v/>
      </c>
      <c r="S600" s="10"/>
    </row>
    <row collapsed="false" customFormat="false" customHeight="false" hidden="false" ht="13.3" outlineLevel="0" r="601">
      <c r="A601" s="16" t="n">
        <v>582</v>
      </c>
      <c r="B601" s="16" t="n">
        <f aca="false">ROUNDUP(A601/5,0)</f>
        <v>117</v>
      </c>
      <c r="C601" s="16" t="n">
        <f aca="false">ROUNDUP(A601/20.83333333,0)</f>
        <v>28</v>
      </c>
      <c r="D601" s="65" t="inlineStr">
        <f aca="false">IF(M601="",IF(C601=C600,D600,EDATE(D600,1)),M601)</f>
        <is>
          <t/>
        </is>
      </c>
      <c r="E601" s="16" t="n">
        <f aca="false">I600</f>
        <v>5137775.81</v>
      </c>
      <c r="F601" s="15" t="n">
        <f aca="false">ROUND(MIN($B$14,IF(SizeCalc="margin",E601*$E$13*$E$12/100000,E601*$I$13/$I$12/10)),2)</f>
        <v>100</v>
      </c>
      <c r="G601" s="15" t="n">
        <f aca="false">$B$12*$B$13</f>
        <v>10</v>
      </c>
      <c r="H601" s="15" t="n">
        <f aca="false">IF(Q601="",G601*F601*10,Q601)</f>
        <v>10000</v>
      </c>
      <c r="I601" s="18" t="n">
        <f aca="false">E601+H601</f>
        <v>5147775.81</v>
      </c>
      <c r="J601" s="18" t="n">
        <f aca="false">J600+(I601-I600)</f>
        <v>5097775.81</v>
      </c>
      <c r="K601" s="67" t="n">
        <f aca="false">H601/E601</f>
        <v>0.00194636752746905</v>
      </c>
      <c r="L601" s="67"/>
      <c r="M601" s="64"/>
      <c r="N601" s="16" t="str">
        <f aca="false">IF(M601="","",SUMIF('Daily Fills'!L580:L20566,'Growth Plan &amp; Statistics'!M601,'Daily Fills'!O580:O20566))</f>
        <v/>
      </c>
      <c r="O601" s="15" t="str">
        <f aca="false">IF(N601="","",SUMIF('Daily Fills'!L580:L20566,'Growth Plan &amp; Statistics'!M601,'Daily Fills'!P580:P20566))</f>
        <v/>
      </c>
      <c r="P601" s="15" t="str">
        <f aca="false">IF(O601="","",SUMIF('Daily Fills'!L580:L20578,'Growth Plan &amp; Statistics'!M601,'Daily Fills'!E580:E20578)/1000000)</f>
        <v/>
      </c>
      <c r="Q601" s="16"/>
      <c r="R601" s="16" t="str">
        <f aca="false">IF(N601="","",F601)</f>
        <v/>
      </c>
      <c r="S601" s="10"/>
    </row>
    <row collapsed="false" customFormat="false" customHeight="false" hidden="false" ht="13.3" outlineLevel="0" r="602">
      <c r="A602" s="16" t="n">
        <v>583</v>
      </c>
      <c r="B602" s="16" t="n">
        <f aca="false">ROUNDUP(A602/5,0)</f>
        <v>117</v>
      </c>
      <c r="C602" s="16" t="n">
        <f aca="false">ROUNDUP(A602/20.83333333,0)</f>
        <v>28</v>
      </c>
      <c r="D602" s="65" t="inlineStr">
        <f aca="false">IF(M602="",IF(C602=C601,D601,EDATE(D601,1)),M602)</f>
        <is>
          <t/>
        </is>
      </c>
      <c r="E602" s="16" t="n">
        <f aca="false">I601</f>
        <v>5147775.81</v>
      </c>
      <c r="F602" s="15" t="n">
        <f aca="false">ROUND(MIN($B$14,IF(SizeCalc="margin",E602*$E$13*$E$12/100000,E602*$I$13/$I$12/10)),2)</f>
        <v>100</v>
      </c>
      <c r="G602" s="15" t="n">
        <f aca="false">$B$12*$B$13</f>
        <v>10</v>
      </c>
      <c r="H602" s="15" t="n">
        <f aca="false">IF(Q602="",G602*F602*10,Q602)</f>
        <v>10000</v>
      </c>
      <c r="I602" s="18" t="n">
        <f aca="false">E602+H602</f>
        <v>5157775.81</v>
      </c>
      <c r="J602" s="18" t="n">
        <f aca="false">J601+(I602-I601)</f>
        <v>5107775.81</v>
      </c>
      <c r="K602" s="67" t="n">
        <f aca="false">H602/E602</f>
        <v>0.00194258654010809</v>
      </c>
      <c r="L602" s="67"/>
      <c r="M602" s="64"/>
      <c r="N602" s="16" t="str">
        <f aca="false">IF(M602="","",SUMIF('Daily Fills'!L581:L20567,'Growth Plan &amp; Statistics'!M602,'Daily Fills'!O581:O20567))</f>
        <v/>
      </c>
      <c r="O602" s="15" t="str">
        <f aca="false">IF(N602="","",SUMIF('Daily Fills'!L581:L20567,'Growth Plan &amp; Statistics'!M602,'Daily Fills'!P581:P20567))</f>
        <v/>
      </c>
      <c r="P602" s="15" t="str">
        <f aca="false">IF(O602="","",SUMIF('Daily Fills'!L581:L20579,'Growth Plan &amp; Statistics'!M602,'Daily Fills'!E581:E20579)/1000000)</f>
        <v/>
      </c>
      <c r="Q602" s="16"/>
      <c r="R602" s="16" t="str">
        <f aca="false">IF(N602="","",F602)</f>
        <v/>
      </c>
      <c r="S602" s="10"/>
    </row>
    <row collapsed="false" customFormat="false" customHeight="false" hidden="false" ht="13.3" outlineLevel="0" r="603">
      <c r="A603" s="16" t="n">
        <v>584</v>
      </c>
      <c r="B603" s="16" t="n">
        <f aca="false">ROUNDUP(A603/5,0)</f>
        <v>117</v>
      </c>
      <c r="C603" s="16" t="n">
        <f aca="false">ROUNDUP(A603/20.83333333,0)</f>
        <v>29</v>
      </c>
      <c r="D603" s="65" t="n">
        <f aca="false">IF(M603="",IF(C603=C602,D602,EDATE(D602,1)),M603)</f>
        <v>42663</v>
      </c>
      <c r="E603" s="16" t="n">
        <f aca="false">I602</f>
        <v>5157775.81</v>
      </c>
      <c r="F603" s="15" t="n">
        <f aca="false">ROUND(MIN($B$14,IF(SizeCalc="margin",E603*$E$13*$E$12/100000,E603*$I$13/$I$12/10)),2)</f>
        <v>100</v>
      </c>
      <c r="G603" s="15" t="n">
        <f aca="false">$B$12*$B$13</f>
        <v>10</v>
      </c>
      <c r="H603" s="15" t="n">
        <f aca="false">IF(Q603="",G603*F603*10,Q603)</f>
        <v>10000</v>
      </c>
      <c r="I603" s="18" t="n">
        <f aca="false">E603+H603</f>
        <v>5167775.81</v>
      </c>
      <c r="J603" s="18" t="n">
        <f aca="false">J602+(I603-I602)</f>
        <v>5117775.81</v>
      </c>
      <c r="K603" s="67" t="n">
        <f aca="false">H603/E603</f>
        <v>0.00193882021405657</v>
      </c>
      <c r="L603" s="67"/>
      <c r="M603" s="64"/>
      <c r="N603" s="16" t="str">
        <f aca="false">IF(M603="","",SUMIF('Daily Fills'!L582:L20568,'Growth Plan &amp; Statistics'!M603,'Daily Fills'!O582:O20568))</f>
        <v/>
      </c>
      <c r="O603" s="15" t="str">
        <f aca="false">IF(N603="","",SUMIF('Daily Fills'!L582:L20568,'Growth Plan &amp; Statistics'!M603,'Daily Fills'!P582:P20568))</f>
        <v/>
      </c>
      <c r="P603" s="15" t="str">
        <f aca="false">IF(O603="","",SUMIF('Daily Fills'!L582:L20580,'Growth Plan &amp; Statistics'!M603,'Daily Fills'!E582:E20580)/1000000)</f>
        <v/>
      </c>
      <c r="Q603" s="16"/>
      <c r="R603" s="16" t="str">
        <f aca="false">IF(N603="","",F603)</f>
        <v/>
      </c>
      <c r="S603" s="10"/>
    </row>
    <row collapsed="false" customFormat="false" customHeight="false" hidden="false" ht="13.3" outlineLevel="0" r="604">
      <c r="A604" s="16" t="n">
        <v>585</v>
      </c>
      <c r="B604" s="16" t="n">
        <f aca="false">ROUNDUP(A604/5,0)</f>
        <v>117</v>
      </c>
      <c r="C604" s="16" t="n">
        <f aca="false">ROUNDUP(A604/20.83333333,0)</f>
        <v>29</v>
      </c>
      <c r="D604" s="65" t="inlineStr">
        <f aca="false">IF(M604="",IF(C604=C603,D603,EDATE(D603,1)),M604)</f>
        <is>
          <t/>
        </is>
      </c>
      <c r="E604" s="16" t="n">
        <f aca="false">I603</f>
        <v>5167775.81</v>
      </c>
      <c r="F604" s="15" t="n">
        <f aca="false">ROUND(MIN($B$14,IF(SizeCalc="margin",E604*$E$13*$E$12/100000,E604*$I$13/$I$12/10)),2)</f>
        <v>100</v>
      </c>
      <c r="G604" s="15" t="n">
        <f aca="false">$B$12*$B$13</f>
        <v>10</v>
      </c>
      <c r="H604" s="15" t="n">
        <f aca="false">IF(Q604="",G604*F604*10,Q604)</f>
        <v>10000</v>
      </c>
      <c r="I604" s="18" t="n">
        <f aca="false">E604+H604</f>
        <v>5177775.81</v>
      </c>
      <c r="J604" s="18" t="n">
        <f aca="false">J603+(I604-I603)</f>
        <v>5127775.81</v>
      </c>
      <c r="K604" s="67" t="n">
        <f aca="false">H604/E604</f>
        <v>0.00193506846420259</v>
      </c>
      <c r="L604" s="67"/>
      <c r="M604" s="64"/>
      <c r="N604" s="16" t="str">
        <f aca="false">IF(M604="","",SUMIF('Daily Fills'!L583:L20569,'Growth Plan &amp; Statistics'!M604,'Daily Fills'!O583:O20569))</f>
        <v/>
      </c>
      <c r="O604" s="15" t="str">
        <f aca="false">IF(N604="","",SUMIF('Daily Fills'!L583:L20569,'Growth Plan &amp; Statistics'!M604,'Daily Fills'!P583:P20569))</f>
        <v/>
      </c>
      <c r="P604" s="15" t="str">
        <f aca="false">IF(O604="","",SUMIF('Daily Fills'!L583:L20581,'Growth Plan &amp; Statistics'!M604,'Daily Fills'!E583:E20581)/1000000)</f>
        <v/>
      </c>
      <c r="Q604" s="16"/>
      <c r="R604" s="16" t="str">
        <f aca="false">IF(N604="","",F604)</f>
        <v/>
      </c>
      <c r="S604" s="10"/>
    </row>
    <row collapsed="false" customFormat="false" customHeight="false" hidden="false" ht="13.3" outlineLevel="0" r="605">
      <c r="A605" s="16" t="n">
        <v>586</v>
      </c>
      <c r="B605" s="16" t="n">
        <f aca="false">ROUNDUP(A605/5,0)</f>
        <v>118</v>
      </c>
      <c r="C605" s="16" t="n">
        <f aca="false">ROUNDUP(A605/20.83333333,0)</f>
        <v>29</v>
      </c>
      <c r="D605" s="65" t="inlineStr">
        <f aca="false">IF(M605="",IF(C605=C604,D604,EDATE(D604,1)),M605)</f>
        <is>
          <t/>
        </is>
      </c>
      <c r="E605" s="16" t="n">
        <f aca="false">I604</f>
        <v>5177775.81</v>
      </c>
      <c r="F605" s="15" t="n">
        <f aca="false">ROUND(MIN($B$14,IF(SizeCalc="margin",E605*$E$13*$E$12/100000,E605*$I$13/$I$12/10)),2)</f>
        <v>100</v>
      </c>
      <c r="G605" s="15" t="n">
        <f aca="false">$B$12*$B$13</f>
        <v>10</v>
      </c>
      <c r="H605" s="15" t="n">
        <f aca="false">IF(Q605="",G605*F605*10,Q605)</f>
        <v>10000</v>
      </c>
      <c r="I605" s="18" t="n">
        <f aca="false">E605+H605</f>
        <v>5187775.81</v>
      </c>
      <c r="J605" s="18" t="n">
        <f aca="false">J604+(I605-I604)</f>
        <v>5137775.81</v>
      </c>
      <c r="K605" s="67" t="n">
        <f aca="false">H605/E605</f>
        <v>0.00193133120609175</v>
      </c>
      <c r="L605" s="67"/>
      <c r="M605" s="64"/>
      <c r="N605" s="16" t="str">
        <f aca="false">IF(M605="","",SUMIF('Daily Fills'!L584:L20570,'Growth Plan &amp; Statistics'!M605,'Daily Fills'!O584:O20570))</f>
        <v/>
      </c>
      <c r="O605" s="15" t="str">
        <f aca="false">IF(N605="","",SUMIF('Daily Fills'!L584:L20570,'Growth Plan &amp; Statistics'!M605,'Daily Fills'!P584:P20570))</f>
        <v/>
      </c>
      <c r="P605" s="15" t="str">
        <f aca="false">IF(O605="","",SUMIF('Daily Fills'!L584:L20582,'Growth Plan &amp; Statistics'!M605,'Daily Fills'!E584:E20582)/1000000)</f>
        <v/>
      </c>
      <c r="Q605" s="16"/>
      <c r="R605" s="16" t="str">
        <f aca="false">IF(N605="","",F605)</f>
        <v/>
      </c>
      <c r="S605" s="10"/>
    </row>
    <row collapsed="false" customFormat="false" customHeight="false" hidden="false" ht="13.3" outlineLevel="0" r="606">
      <c r="A606" s="16" t="n">
        <v>587</v>
      </c>
      <c r="B606" s="16" t="n">
        <f aca="false">ROUNDUP(A606/5,0)</f>
        <v>118</v>
      </c>
      <c r="C606" s="16" t="n">
        <f aca="false">ROUNDUP(A606/20.83333333,0)</f>
        <v>29</v>
      </c>
      <c r="D606" s="65" t="inlineStr">
        <f aca="false">IF(M606="",IF(C606=C605,D605,EDATE(D605,1)),M606)</f>
        <is>
          <t/>
        </is>
      </c>
      <c r="E606" s="16" t="n">
        <f aca="false">I605</f>
        <v>5187775.81</v>
      </c>
      <c r="F606" s="15" t="n">
        <f aca="false">ROUND(MIN($B$14,IF(SizeCalc="margin",E606*$E$13*$E$12/100000,E606*$I$13/$I$12/10)),2)</f>
        <v>100</v>
      </c>
      <c r="G606" s="15" t="n">
        <f aca="false">$B$12*$B$13</f>
        <v>10</v>
      </c>
      <c r="H606" s="15" t="n">
        <f aca="false">IF(Q606="",G606*F606*10,Q606)</f>
        <v>10000</v>
      </c>
      <c r="I606" s="18" t="n">
        <f aca="false">E606+H606</f>
        <v>5197775.81</v>
      </c>
      <c r="J606" s="18" t="n">
        <f aca="false">J605+(I606-I605)</f>
        <v>5147775.81</v>
      </c>
      <c r="K606" s="67" t="n">
        <f aca="false">H606/E606</f>
        <v>0.00192760835592084</v>
      </c>
      <c r="L606" s="67"/>
      <c r="M606" s="64"/>
      <c r="N606" s="16" t="str">
        <f aca="false">IF(M606="","",SUMIF('Daily Fills'!L585:L20571,'Growth Plan &amp; Statistics'!M606,'Daily Fills'!O585:O20571))</f>
        <v/>
      </c>
      <c r="O606" s="15" t="str">
        <f aca="false">IF(N606="","",SUMIF('Daily Fills'!L585:L20571,'Growth Plan &amp; Statistics'!M606,'Daily Fills'!P585:P20571))</f>
        <v/>
      </c>
      <c r="P606" s="15" t="str">
        <f aca="false">IF(O606="","",SUMIF('Daily Fills'!L585:L20583,'Growth Plan &amp; Statistics'!M606,'Daily Fills'!E585:E20583)/1000000)</f>
        <v/>
      </c>
      <c r="Q606" s="16"/>
      <c r="R606" s="16" t="str">
        <f aca="false">IF(N606="","",F606)</f>
        <v/>
      </c>
      <c r="S606" s="10"/>
    </row>
    <row collapsed="false" customFormat="false" customHeight="false" hidden="false" ht="13.3" outlineLevel="0" r="607">
      <c r="A607" s="16" t="n">
        <v>588</v>
      </c>
      <c r="B607" s="16" t="n">
        <f aca="false">ROUNDUP(A607/5,0)</f>
        <v>118</v>
      </c>
      <c r="C607" s="16" t="n">
        <f aca="false">ROUNDUP(A607/20.83333333,0)</f>
        <v>29</v>
      </c>
      <c r="D607" s="65" t="inlineStr">
        <f aca="false">IF(M607="",IF(C607=C606,D606,EDATE(D606,1)),M607)</f>
        <is>
          <t/>
        </is>
      </c>
      <c r="E607" s="16" t="n">
        <f aca="false">I606</f>
        <v>5197775.81</v>
      </c>
      <c r="F607" s="15" t="n">
        <f aca="false">ROUND(MIN($B$14,IF(SizeCalc="margin",E607*$E$13*$E$12/100000,E607*$I$13/$I$12/10)),2)</f>
        <v>100</v>
      </c>
      <c r="G607" s="15" t="n">
        <f aca="false">$B$12*$B$13</f>
        <v>10</v>
      </c>
      <c r="H607" s="15" t="n">
        <f aca="false">IF(Q607="",G607*F607*10,Q607)</f>
        <v>10000</v>
      </c>
      <c r="I607" s="18" t="n">
        <f aca="false">E607+H607</f>
        <v>5207775.81</v>
      </c>
      <c r="J607" s="18" t="n">
        <f aca="false">J606+(I607-I606)</f>
        <v>5157775.81</v>
      </c>
      <c r="K607" s="67" t="n">
        <f aca="false">H607/E607</f>
        <v>0.00192389983053155</v>
      </c>
      <c r="L607" s="67"/>
      <c r="M607" s="64"/>
      <c r="N607" s="16" t="str">
        <f aca="false">IF(M607="","",SUMIF('Daily Fills'!L586:L20572,'Growth Plan &amp; Statistics'!M607,'Daily Fills'!O586:O20572))</f>
        <v/>
      </c>
      <c r="O607" s="15" t="str">
        <f aca="false">IF(N607="","",SUMIF('Daily Fills'!L586:L20572,'Growth Plan &amp; Statistics'!M607,'Daily Fills'!P586:P20572))</f>
        <v/>
      </c>
      <c r="P607" s="15" t="str">
        <f aca="false">IF(O607="","",SUMIF('Daily Fills'!L586:L20584,'Growth Plan &amp; Statistics'!M607,'Daily Fills'!E586:E20584)/1000000)</f>
        <v/>
      </c>
      <c r="Q607" s="16"/>
      <c r="R607" s="16" t="str">
        <f aca="false">IF(N607="","",F607)</f>
        <v/>
      </c>
      <c r="S607" s="10"/>
    </row>
    <row collapsed="false" customFormat="false" customHeight="false" hidden="false" ht="13.3" outlineLevel="0" r="608">
      <c r="A608" s="16" t="n">
        <v>589</v>
      </c>
      <c r="B608" s="16" t="n">
        <f aca="false">ROUNDUP(A608/5,0)</f>
        <v>118</v>
      </c>
      <c r="C608" s="16" t="n">
        <f aca="false">ROUNDUP(A608/20.83333333,0)</f>
        <v>29</v>
      </c>
      <c r="D608" s="65" t="inlineStr">
        <f aca="false">IF(M608="",IF(C608=C607,D607,EDATE(D607,1)),M608)</f>
        <is>
          <t/>
        </is>
      </c>
      <c r="E608" s="16" t="n">
        <f aca="false">I607</f>
        <v>5207775.81</v>
      </c>
      <c r="F608" s="15" t="n">
        <f aca="false">ROUND(MIN($B$14,IF(SizeCalc="margin",E608*$E$13*$E$12/100000,E608*$I$13/$I$12/10)),2)</f>
        <v>100</v>
      </c>
      <c r="G608" s="15" t="n">
        <f aca="false">$B$12*$B$13</f>
        <v>10</v>
      </c>
      <c r="H608" s="15" t="n">
        <f aca="false">IF(Q608="",G608*F608*10,Q608)</f>
        <v>10000</v>
      </c>
      <c r="I608" s="18" t="n">
        <f aca="false">E608+H608</f>
        <v>5217775.81</v>
      </c>
      <c r="J608" s="18" t="n">
        <f aca="false">J607+(I608-I607)</f>
        <v>5167775.81</v>
      </c>
      <c r="K608" s="67" t="n">
        <f aca="false">H608/E608</f>
        <v>0.00192020554740431</v>
      </c>
      <c r="L608" s="67"/>
      <c r="M608" s="64"/>
      <c r="N608" s="16" t="str">
        <f aca="false">IF(M608="","",SUMIF('Daily Fills'!L587:L20573,'Growth Plan &amp; Statistics'!M608,'Daily Fills'!O587:O20573))</f>
        <v/>
      </c>
      <c r="O608" s="15" t="str">
        <f aca="false">IF(N608="","",SUMIF('Daily Fills'!L587:L20573,'Growth Plan &amp; Statistics'!M608,'Daily Fills'!P587:P20573))</f>
        <v/>
      </c>
      <c r="P608" s="15" t="str">
        <f aca="false">IF(O608="","",SUMIF('Daily Fills'!L587:L20585,'Growth Plan &amp; Statistics'!M608,'Daily Fills'!E587:E20585)/1000000)</f>
        <v/>
      </c>
      <c r="Q608" s="16"/>
      <c r="R608" s="16" t="str">
        <f aca="false">IF(N608="","",F608)</f>
        <v/>
      </c>
      <c r="S608" s="10"/>
    </row>
    <row collapsed="false" customFormat="false" customHeight="false" hidden="false" ht="13.3" outlineLevel="0" r="609">
      <c r="A609" s="16" t="n">
        <v>590</v>
      </c>
      <c r="B609" s="16" t="n">
        <f aca="false">ROUNDUP(A609/5,0)</f>
        <v>118</v>
      </c>
      <c r="C609" s="16" t="n">
        <f aca="false">ROUNDUP(A609/20.83333333,0)</f>
        <v>29</v>
      </c>
      <c r="D609" s="65" t="inlineStr">
        <f aca="false">IF(M609="",IF(C609=C608,D608,EDATE(D608,1)),M609)</f>
        <is>
          <t/>
        </is>
      </c>
      <c r="E609" s="16" t="n">
        <f aca="false">I608</f>
        <v>5217775.81</v>
      </c>
      <c r="F609" s="15" t="n">
        <f aca="false">ROUND(MIN($B$14,IF(SizeCalc="margin",E609*$E$13*$E$12/100000,E609*$I$13/$I$12/10)),2)</f>
        <v>100</v>
      </c>
      <c r="G609" s="15" t="n">
        <f aca="false">$B$12*$B$13</f>
        <v>10</v>
      </c>
      <c r="H609" s="15" t="n">
        <f aca="false">IF(Q609="",G609*F609*10,Q609)</f>
        <v>10000</v>
      </c>
      <c r="I609" s="18" t="n">
        <f aca="false">E609+H609</f>
        <v>5227775.81</v>
      </c>
      <c r="J609" s="18" t="n">
        <f aca="false">J608+(I609-I608)</f>
        <v>5177775.81</v>
      </c>
      <c r="K609" s="67" t="n">
        <f aca="false">H609/E609</f>
        <v>0.00191652542465216</v>
      </c>
      <c r="L609" s="67"/>
      <c r="M609" s="64"/>
      <c r="N609" s="16" t="str">
        <f aca="false">IF(M609="","",SUMIF('Daily Fills'!L588:L20574,'Growth Plan &amp; Statistics'!M609,'Daily Fills'!O588:O20574))</f>
        <v/>
      </c>
      <c r="O609" s="15" t="str">
        <f aca="false">IF(N609="","",SUMIF('Daily Fills'!L588:L20574,'Growth Plan &amp; Statistics'!M609,'Daily Fills'!P588:P20574))</f>
        <v/>
      </c>
      <c r="P609" s="15" t="str">
        <f aca="false">IF(O609="","",SUMIF('Daily Fills'!L588:L20586,'Growth Plan &amp; Statistics'!M609,'Daily Fills'!E588:E20586)/1000000)</f>
        <v/>
      </c>
      <c r="Q609" s="16"/>
      <c r="R609" s="16" t="str">
        <f aca="false">IF(N609="","",F609)</f>
        <v/>
      </c>
      <c r="S609" s="10"/>
    </row>
    <row collapsed="false" customFormat="false" customHeight="false" hidden="false" ht="13.3" outlineLevel="0" r="610">
      <c r="A610" s="16" t="n">
        <v>591</v>
      </c>
      <c r="B610" s="16" t="n">
        <f aca="false">ROUNDUP(A610/5,0)</f>
        <v>119</v>
      </c>
      <c r="C610" s="16" t="n">
        <f aca="false">ROUNDUP(A610/20.83333333,0)</f>
        <v>29</v>
      </c>
      <c r="D610" s="65" t="inlineStr">
        <f aca="false">IF(M610="",IF(C610=C609,D609,EDATE(D609,1)),M610)</f>
        <is>
          <t/>
        </is>
      </c>
      <c r="E610" s="16" t="n">
        <f aca="false">I609</f>
        <v>5227775.81</v>
      </c>
      <c r="F610" s="15" t="n">
        <f aca="false">ROUND(MIN($B$14,IF(SizeCalc="margin",E610*$E$13*$E$12/100000,E610*$I$13/$I$12/10)),2)</f>
        <v>100</v>
      </c>
      <c r="G610" s="15" t="n">
        <f aca="false">$B$12*$B$13</f>
        <v>10</v>
      </c>
      <c r="H610" s="15" t="n">
        <f aca="false">IF(Q610="",G610*F610*10,Q610)</f>
        <v>10000</v>
      </c>
      <c r="I610" s="18" t="n">
        <f aca="false">E610+H610</f>
        <v>5237775.81</v>
      </c>
      <c r="J610" s="18" t="n">
        <f aca="false">J609+(I610-I609)</f>
        <v>5187775.81</v>
      </c>
      <c r="K610" s="67" t="n">
        <f aca="false">H610/E610</f>
        <v>0.00191285938101466</v>
      </c>
      <c r="L610" s="67"/>
      <c r="M610" s="64"/>
      <c r="N610" s="16" t="str">
        <f aca="false">IF(M610="","",SUMIF('Daily Fills'!L589:L20575,'Growth Plan &amp; Statistics'!M610,'Daily Fills'!O589:O20575))</f>
        <v/>
      </c>
      <c r="O610" s="15" t="str">
        <f aca="false">IF(N610="","",SUMIF('Daily Fills'!L589:L20575,'Growth Plan &amp; Statistics'!M610,'Daily Fills'!P589:P20575))</f>
        <v/>
      </c>
      <c r="P610" s="15" t="str">
        <f aca="false">IF(O610="","",SUMIF('Daily Fills'!L589:L20587,'Growth Plan &amp; Statistics'!M610,'Daily Fills'!E589:E20587)/1000000)</f>
        <v/>
      </c>
      <c r="Q610" s="16"/>
      <c r="R610" s="16" t="str">
        <f aca="false">IF(N610="","",F610)</f>
        <v/>
      </c>
      <c r="S610" s="10"/>
    </row>
    <row collapsed="false" customFormat="false" customHeight="false" hidden="false" ht="13.3" outlineLevel="0" r="611">
      <c r="A611" s="16" t="n">
        <v>592</v>
      </c>
      <c r="B611" s="16" t="n">
        <f aca="false">ROUNDUP(A611/5,0)</f>
        <v>119</v>
      </c>
      <c r="C611" s="16" t="n">
        <f aca="false">ROUNDUP(A611/20.83333333,0)</f>
        <v>29</v>
      </c>
      <c r="D611" s="65" t="inlineStr">
        <f aca="false">IF(M611="",IF(C611=C610,D610,EDATE(D610,1)),M611)</f>
        <is>
          <t/>
        </is>
      </c>
      <c r="E611" s="16" t="n">
        <f aca="false">I610</f>
        <v>5237775.81</v>
      </c>
      <c r="F611" s="15" t="n">
        <f aca="false">ROUND(MIN($B$14,IF(SizeCalc="margin",E611*$E$13*$E$12/100000,E611*$I$13/$I$12/10)),2)</f>
        <v>100</v>
      </c>
      <c r="G611" s="15" t="n">
        <f aca="false">$B$12*$B$13</f>
        <v>10</v>
      </c>
      <c r="H611" s="15" t="n">
        <f aca="false">IF(Q611="",G611*F611*10,Q611)</f>
        <v>10000</v>
      </c>
      <c r="I611" s="18" t="n">
        <f aca="false">E611+H611</f>
        <v>5247775.81</v>
      </c>
      <c r="J611" s="18" t="n">
        <f aca="false">J610+(I611-I610)</f>
        <v>5197775.81</v>
      </c>
      <c r="K611" s="67" t="n">
        <f aca="false">H611/E611</f>
        <v>0.00190920733585197</v>
      </c>
      <c r="L611" s="67"/>
      <c r="M611" s="64"/>
      <c r="N611" s="16" t="str">
        <f aca="false">IF(M611="","",SUMIF('Daily Fills'!L590:L20576,'Growth Plan &amp; Statistics'!M611,'Daily Fills'!O590:O20576))</f>
        <v/>
      </c>
      <c r="O611" s="15" t="str">
        <f aca="false">IF(N611="","",SUMIF('Daily Fills'!L590:L20576,'Growth Plan &amp; Statistics'!M611,'Daily Fills'!P590:P20576))</f>
        <v/>
      </c>
      <c r="P611" s="15" t="str">
        <f aca="false">IF(O611="","",SUMIF('Daily Fills'!L590:L20588,'Growth Plan &amp; Statistics'!M611,'Daily Fills'!E590:E20588)/1000000)</f>
        <v/>
      </c>
      <c r="Q611" s="16"/>
      <c r="R611" s="16" t="str">
        <f aca="false">IF(N611="","",F611)</f>
        <v/>
      </c>
      <c r="S611" s="10"/>
    </row>
    <row collapsed="false" customFormat="false" customHeight="false" hidden="false" ht="13.3" outlineLevel="0" r="612">
      <c r="A612" s="16" t="n">
        <v>593</v>
      </c>
      <c r="B612" s="16" t="n">
        <f aca="false">ROUNDUP(A612/5,0)</f>
        <v>119</v>
      </c>
      <c r="C612" s="16" t="n">
        <f aca="false">ROUNDUP(A612/20.83333333,0)</f>
        <v>29</v>
      </c>
      <c r="D612" s="65" t="inlineStr">
        <f aca="false">IF(M612="",IF(C612=C611,D611,EDATE(D611,1)),M612)</f>
        <is>
          <t/>
        </is>
      </c>
      <c r="E612" s="16" t="n">
        <f aca="false">I611</f>
        <v>5247775.81</v>
      </c>
      <c r="F612" s="15" t="n">
        <f aca="false">ROUND(MIN($B$14,IF(SizeCalc="margin",E612*$E$13*$E$12/100000,E612*$I$13/$I$12/10)),2)</f>
        <v>100</v>
      </c>
      <c r="G612" s="15" t="n">
        <f aca="false">$B$12*$B$13</f>
        <v>10</v>
      </c>
      <c r="H612" s="15" t="n">
        <f aca="false">IF(Q612="",G612*F612*10,Q612)</f>
        <v>10000</v>
      </c>
      <c r="I612" s="18" t="n">
        <f aca="false">E612+H612</f>
        <v>5257775.81</v>
      </c>
      <c r="J612" s="18" t="n">
        <f aca="false">J611+(I612-I611)</f>
        <v>5207775.81</v>
      </c>
      <c r="K612" s="67" t="n">
        <f aca="false">H612/E612</f>
        <v>0.00190556920913891</v>
      </c>
      <c r="L612" s="67"/>
      <c r="M612" s="64"/>
      <c r="N612" s="16" t="str">
        <f aca="false">IF(M612="","",SUMIF('Daily Fills'!L591:L20577,'Growth Plan &amp; Statistics'!M612,'Daily Fills'!O591:O20577))</f>
        <v/>
      </c>
      <c r="O612" s="15" t="str">
        <f aca="false">IF(N612="","",SUMIF('Daily Fills'!L591:L20577,'Growth Plan &amp; Statistics'!M612,'Daily Fills'!P591:P20577))</f>
        <v/>
      </c>
      <c r="P612" s="15" t="str">
        <f aca="false">IF(O612="","",SUMIF('Daily Fills'!L591:L20589,'Growth Plan &amp; Statistics'!M612,'Daily Fills'!E591:E20589)/1000000)</f>
        <v/>
      </c>
      <c r="Q612" s="16"/>
      <c r="R612" s="16" t="str">
        <f aca="false">IF(N612="","",F612)</f>
        <v/>
      </c>
      <c r="S612" s="10"/>
    </row>
    <row collapsed="false" customFormat="false" customHeight="false" hidden="false" ht="13.3" outlineLevel="0" r="613">
      <c r="A613" s="16" t="n">
        <v>594</v>
      </c>
      <c r="B613" s="16" t="n">
        <f aca="false">ROUNDUP(A613/5,0)</f>
        <v>119</v>
      </c>
      <c r="C613" s="16" t="n">
        <f aca="false">ROUNDUP(A613/20.83333333,0)</f>
        <v>29</v>
      </c>
      <c r="D613" s="65" t="inlineStr">
        <f aca="false">IF(M613="",IF(C613=C612,D612,EDATE(D612,1)),M613)</f>
        <is>
          <t/>
        </is>
      </c>
      <c r="E613" s="16" t="n">
        <f aca="false">I612</f>
        <v>5257775.81</v>
      </c>
      <c r="F613" s="15" t="n">
        <f aca="false">ROUND(MIN($B$14,IF(SizeCalc="margin",E613*$E$13*$E$12/100000,E613*$I$13/$I$12/10)),2)</f>
        <v>100</v>
      </c>
      <c r="G613" s="15" t="n">
        <f aca="false">$B$12*$B$13</f>
        <v>10</v>
      </c>
      <c r="H613" s="15" t="n">
        <f aca="false">IF(Q613="",G613*F613*10,Q613)</f>
        <v>10000</v>
      </c>
      <c r="I613" s="18" t="n">
        <f aca="false">E613+H613</f>
        <v>5267775.81</v>
      </c>
      <c r="J613" s="18" t="n">
        <f aca="false">J612+(I613-I612)</f>
        <v>5217775.81</v>
      </c>
      <c r="K613" s="67" t="n">
        <f aca="false">H613/E613</f>
        <v>0.0019019449214591</v>
      </c>
      <c r="L613" s="67"/>
      <c r="M613" s="64"/>
      <c r="N613" s="16" t="str">
        <f aca="false">IF(M613="","",SUMIF('Daily Fills'!L592:L20578,'Growth Plan &amp; Statistics'!M613,'Daily Fills'!O592:O20578))</f>
        <v/>
      </c>
      <c r="O613" s="15" t="str">
        <f aca="false">IF(N613="","",SUMIF('Daily Fills'!L592:L20578,'Growth Plan &amp; Statistics'!M613,'Daily Fills'!P592:P20578))</f>
        <v/>
      </c>
      <c r="P613" s="15" t="str">
        <f aca="false">IF(O613="","",SUMIF('Daily Fills'!L592:L20590,'Growth Plan &amp; Statistics'!M613,'Daily Fills'!E592:E20590)/1000000)</f>
        <v/>
      </c>
      <c r="Q613" s="16"/>
      <c r="R613" s="16" t="str">
        <f aca="false">IF(N613="","",F613)</f>
        <v/>
      </c>
      <c r="S613" s="10"/>
    </row>
    <row collapsed="false" customFormat="false" customHeight="false" hidden="false" ht="13.3" outlineLevel="0" r="614">
      <c r="A614" s="16" t="n">
        <v>595</v>
      </c>
      <c r="B614" s="16" t="n">
        <f aca="false">ROUNDUP(A614/5,0)</f>
        <v>119</v>
      </c>
      <c r="C614" s="16" t="n">
        <f aca="false">ROUNDUP(A614/20.83333333,0)</f>
        <v>29</v>
      </c>
      <c r="D614" s="65" t="inlineStr">
        <f aca="false">IF(M614="",IF(C614=C613,D613,EDATE(D613,1)),M614)</f>
        <is>
          <t/>
        </is>
      </c>
      <c r="E614" s="16" t="n">
        <f aca="false">I613</f>
        <v>5267775.81</v>
      </c>
      <c r="F614" s="15" t="n">
        <f aca="false">ROUND(MIN($B$14,IF(SizeCalc="margin",E614*$E$13*$E$12/100000,E614*$I$13/$I$12/10)),2)</f>
        <v>100</v>
      </c>
      <c r="G614" s="15" t="n">
        <f aca="false">$B$12*$B$13</f>
        <v>10</v>
      </c>
      <c r="H614" s="15" t="n">
        <f aca="false">IF(Q614="",G614*F614*10,Q614)</f>
        <v>10000</v>
      </c>
      <c r="I614" s="18" t="n">
        <f aca="false">E614+H614</f>
        <v>5277775.81</v>
      </c>
      <c r="J614" s="18" t="n">
        <f aca="false">J613+(I614-I613)</f>
        <v>5227775.81</v>
      </c>
      <c r="K614" s="67" t="n">
        <f aca="false">H614/E614</f>
        <v>0.0018983343939992</v>
      </c>
      <c r="L614" s="67"/>
      <c r="M614" s="64"/>
      <c r="N614" s="16" t="str">
        <f aca="false">IF(M614="","",SUMIF('Daily Fills'!L593:L20579,'Growth Plan &amp; Statistics'!M614,'Daily Fills'!O593:O20579))</f>
        <v/>
      </c>
      <c r="O614" s="15" t="str">
        <f aca="false">IF(N614="","",SUMIF('Daily Fills'!L593:L20579,'Growth Plan &amp; Statistics'!M614,'Daily Fills'!P593:P20579))</f>
        <v/>
      </c>
      <c r="P614" s="15" t="str">
        <f aca="false">IF(O614="","",SUMIF('Daily Fills'!L593:L20591,'Growth Plan &amp; Statistics'!M614,'Daily Fills'!E593:E20591)/1000000)</f>
        <v/>
      </c>
      <c r="Q614" s="16"/>
      <c r="R614" s="16" t="str">
        <f aca="false">IF(N614="","",F614)</f>
        <v/>
      </c>
      <c r="S614" s="10"/>
    </row>
    <row collapsed="false" customFormat="false" customHeight="false" hidden="false" ht="13.3" outlineLevel="0" r="615">
      <c r="A615" s="16" t="n">
        <v>596</v>
      </c>
      <c r="B615" s="16" t="n">
        <f aca="false">ROUNDUP(A615/5,0)</f>
        <v>120</v>
      </c>
      <c r="C615" s="16" t="n">
        <f aca="false">ROUNDUP(A615/20.83333333,0)</f>
        <v>29</v>
      </c>
      <c r="D615" s="65" t="inlineStr">
        <f aca="false">IF(M615="",IF(C615=C614,D614,EDATE(D614,1)),M615)</f>
        <is>
          <t/>
        </is>
      </c>
      <c r="E615" s="16" t="n">
        <f aca="false">I614</f>
        <v>5277775.81</v>
      </c>
      <c r="F615" s="15" t="n">
        <f aca="false">ROUND(MIN($B$14,IF(SizeCalc="margin",E615*$E$13*$E$12/100000,E615*$I$13/$I$12/10)),2)</f>
        <v>100</v>
      </c>
      <c r="G615" s="15" t="n">
        <f aca="false">$B$12*$B$13</f>
        <v>10</v>
      </c>
      <c r="H615" s="15" t="n">
        <f aca="false">IF(Q615="",G615*F615*10,Q615)</f>
        <v>10000</v>
      </c>
      <c r="I615" s="18" t="n">
        <f aca="false">E615+H615</f>
        <v>5287775.81</v>
      </c>
      <c r="J615" s="18" t="n">
        <f aca="false">J614+(I615-I614)</f>
        <v>5237775.81</v>
      </c>
      <c r="K615" s="67" t="n">
        <f aca="false">H615/E615</f>
        <v>0.0018947375485432</v>
      </c>
      <c r="L615" s="67"/>
      <c r="M615" s="64"/>
      <c r="N615" s="16" t="str">
        <f aca="false">IF(M615="","",SUMIF('Daily Fills'!L594:L20580,'Growth Plan &amp; Statistics'!M615,'Daily Fills'!O594:O20580))</f>
        <v/>
      </c>
      <c r="O615" s="15" t="str">
        <f aca="false">IF(N615="","",SUMIF('Daily Fills'!L594:L20580,'Growth Plan &amp; Statistics'!M615,'Daily Fills'!P594:P20580))</f>
        <v/>
      </c>
      <c r="P615" s="15" t="str">
        <f aca="false">IF(O615="","",SUMIF('Daily Fills'!L594:L20592,'Growth Plan &amp; Statistics'!M615,'Daily Fills'!E594:E20592)/1000000)</f>
        <v/>
      </c>
      <c r="Q615" s="16"/>
      <c r="R615" s="16" t="str">
        <f aca="false">IF(N615="","",F615)</f>
        <v/>
      </c>
      <c r="S615" s="10"/>
    </row>
    <row collapsed="false" customFormat="false" customHeight="false" hidden="false" ht="13.3" outlineLevel="0" r="616">
      <c r="A616" s="16" t="n">
        <v>597</v>
      </c>
      <c r="B616" s="16" t="n">
        <f aca="false">ROUNDUP(A616/5,0)</f>
        <v>120</v>
      </c>
      <c r="C616" s="16" t="n">
        <f aca="false">ROUNDUP(A616/20.83333333,0)</f>
        <v>29</v>
      </c>
      <c r="D616" s="65" t="inlineStr">
        <f aca="false">IF(M616="",IF(C616=C615,D615,EDATE(D615,1)),M616)</f>
        <is>
          <t/>
        </is>
      </c>
      <c r="E616" s="16" t="n">
        <f aca="false">I615</f>
        <v>5287775.81</v>
      </c>
      <c r="F616" s="15" t="n">
        <f aca="false">ROUND(MIN($B$14,IF(SizeCalc="margin",E616*$E$13*$E$12/100000,E616*$I$13/$I$12/10)),2)</f>
        <v>100</v>
      </c>
      <c r="G616" s="15" t="n">
        <f aca="false">$B$12*$B$13</f>
        <v>10</v>
      </c>
      <c r="H616" s="15" t="n">
        <f aca="false">IF(Q616="",G616*F616*10,Q616)</f>
        <v>10000</v>
      </c>
      <c r="I616" s="18" t="n">
        <f aca="false">E616+H616</f>
        <v>5297775.81</v>
      </c>
      <c r="J616" s="18" t="n">
        <f aca="false">J615+(I616-I615)</f>
        <v>5247775.81</v>
      </c>
      <c r="K616" s="67" t="n">
        <f aca="false">H616/E616</f>
        <v>0.00189115430746675</v>
      </c>
      <c r="L616" s="67"/>
      <c r="M616" s="64"/>
      <c r="N616" s="16" t="str">
        <f aca="false">IF(M616="","",SUMIF('Daily Fills'!L595:L20581,'Growth Plan &amp; Statistics'!M616,'Daily Fills'!O595:O20581))</f>
        <v/>
      </c>
      <c r="O616" s="15" t="str">
        <f aca="false">IF(N616="","",SUMIF('Daily Fills'!L595:L20581,'Growth Plan &amp; Statistics'!M616,'Daily Fills'!P595:P20581))</f>
        <v/>
      </c>
      <c r="P616" s="15" t="str">
        <f aca="false">IF(O616="","",SUMIF('Daily Fills'!L595:L20593,'Growth Plan &amp; Statistics'!M616,'Daily Fills'!E595:E20593)/1000000)</f>
        <v/>
      </c>
      <c r="Q616" s="16"/>
      <c r="R616" s="16" t="str">
        <f aca="false">IF(N616="","",F616)</f>
        <v/>
      </c>
      <c r="S616" s="10"/>
    </row>
    <row collapsed="false" customFormat="false" customHeight="false" hidden="false" ht="13.3" outlineLevel="0" r="617">
      <c r="A617" s="16" t="n">
        <v>598</v>
      </c>
      <c r="B617" s="16" t="n">
        <f aca="false">ROUNDUP(A617/5,0)</f>
        <v>120</v>
      </c>
      <c r="C617" s="16" t="n">
        <f aca="false">ROUNDUP(A617/20.83333333,0)</f>
        <v>29</v>
      </c>
      <c r="D617" s="65" t="inlineStr">
        <f aca="false">IF(M617="",IF(C617=C616,D616,EDATE(D616,1)),M617)</f>
        <is>
          <t/>
        </is>
      </c>
      <c r="E617" s="16" t="n">
        <f aca="false">I616</f>
        <v>5297775.81</v>
      </c>
      <c r="F617" s="15" t="n">
        <f aca="false">ROUND(MIN($B$14,IF(SizeCalc="margin",E617*$E$13*$E$12/100000,E617*$I$13/$I$12/10)),2)</f>
        <v>100</v>
      </c>
      <c r="G617" s="15" t="n">
        <f aca="false">$B$12*$B$13</f>
        <v>10</v>
      </c>
      <c r="H617" s="15" t="n">
        <f aca="false">IF(Q617="",G617*F617*10,Q617)</f>
        <v>10000</v>
      </c>
      <c r="I617" s="18" t="n">
        <f aca="false">E617+H617</f>
        <v>5307775.81</v>
      </c>
      <c r="J617" s="18" t="n">
        <f aca="false">J616+(I617-I616)</f>
        <v>5257775.81</v>
      </c>
      <c r="K617" s="67" t="n">
        <f aca="false">H617/E617</f>
        <v>0.00188758459373161</v>
      </c>
      <c r="L617" s="67"/>
      <c r="M617" s="64"/>
      <c r="N617" s="16" t="str">
        <f aca="false">IF(M617="","",SUMIF('Daily Fills'!L596:L20582,'Growth Plan &amp; Statistics'!M617,'Daily Fills'!O596:O20582))</f>
        <v/>
      </c>
      <c r="O617" s="15" t="str">
        <f aca="false">IF(N617="","",SUMIF('Daily Fills'!L596:L20582,'Growth Plan &amp; Statistics'!M617,'Daily Fills'!P596:P20582))</f>
        <v/>
      </c>
      <c r="P617" s="15" t="str">
        <f aca="false">IF(O617="","",SUMIF('Daily Fills'!L596:L20594,'Growth Plan &amp; Statistics'!M617,'Daily Fills'!E596:E20594)/1000000)</f>
        <v/>
      </c>
      <c r="Q617" s="16"/>
      <c r="R617" s="16" t="str">
        <f aca="false">IF(N617="","",F617)</f>
        <v/>
      </c>
      <c r="S617" s="10"/>
    </row>
    <row collapsed="false" customFormat="false" customHeight="false" hidden="false" ht="13.3" outlineLevel="0" r="618">
      <c r="A618" s="16" t="n">
        <v>599</v>
      </c>
      <c r="B618" s="16" t="n">
        <f aca="false">ROUNDUP(A618/5,0)</f>
        <v>120</v>
      </c>
      <c r="C618" s="16" t="n">
        <f aca="false">ROUNDUP(A618/20.83333333,0)</f>
        <v>29</v>
      </c>
      <c r="D618" s="65" t="inlineStr">
        <f aca="false">IF(M618="",IF(C618=C617,D617,EDATE(D617,1)),M618)</f>
        <is>
          <t/>
        </is>
      </c>
      <c r="E618" s="16" t="n">
        <f aca="false">I617</f>
        <v>5307775.81</v>
      </c>
      <c r="F618" s="15" t="n">
        <f aca="false">ROUND(MIN($B$14,IF(SizeCalc="margin",E618*$E$13*$E$12/100000,E618*$I$13/$I$12/10)),2)</f>
        <v>100</v>
      </c>
      <c r="G618" s="15" t="n">
        <f aca="false">$B$12*$B$13</f>
        <v>10</v>
      </c>
      <c r="H618" s="15" t="n">
        <f aca="false">IF(Q618="",G618*F618*10,Q618)</f>
        <v>10000</v>
      </c>
      <c r="I618" s="18" t="n">
        <f aca="false">E618+H618</f>
        <v>5317775.81</v>
      </c>
      <c r="J618" s="18" t="n">
        <f aca="false">J617+(I618-I617)</f>
        <v>5267775.81</v>
      </c>
      <c r="K618" s="67" t="n">
        <f aca="false">H618/E618</f>
        <v>0.00188402833088009</v>
      </c>
      <c r="L618" s="67"/>
      <c r="M618" s="64"/>
      <c r="N618" s="16" t="str">
        <f aca="false">IF(M618="","",SUMIF('Daily Fills'!L597:L20583,'Growth Plan &amp; Statistics'!M618,'Daily Fills'!O597:O20583))</f>
        <v/>
      </c>
      <c r="O618" s="15" t="str">
        <f aca="false">IF(N618="","",SUMIF('Daily Fills'!L597:L20583,'Growth Plan &amp; Statistics'!M618,'Daily Fills'!P597:P20583))</f>
        <v/>
      </c>
      <c r="P618" s="15" t="str">
        <f aca="false">IF(O618="","",SUMIF('Daily Fills'!L597:L20595,'Growth Plan &amp; Statistics'!M618,'Daily Fills'!E597:E20595)/1000000)</f>
        <v/>
      </c>
      <c r="Q618" s="16"/>
      <c r="R618" s="16" t="str">
        <f aca="false">IF(N618="","",F618)</f>
        <v/>
      </c>
      <c r="S618" s="10"/>
    </row>
    <row collapsed="false" customFormat="false" customHeight="false" hidden="false" ht="13.3" outlineLevel="0" r="619">
      <c r="A619" s="16" t="n">
        <v>600</v>
      </c>
      <c r="B619" s="16" t="n">
        <f aca="false">ROUNDUP(A619/5,0)</f>
        <v>120</v>
      </c>
      <c r="C619" s="16" t="n">
        <f aca="false">ROUNDUP(A619/20.83333333,0)</f>
        <v>29</v>
      </c>
      <c r="D619" s="65" t="inlineStr">
        <f aca="false">IF(M619="",IF(C619=C618,D618,EDATE(D618,1)),M619)</f>
        <is>
          <t/>
        </is>
      </c>
      <c r="E619" s="16" t="n">
        <f aca="false">I618</f>
        <v>5317775.81</v>
      </c>
      <c r="F619" s="15" t="n">
        <f aca="false">ROUND(MIN($B$14,IF(SizeCalc="margin",E619*$E$13*$E$12/100000,E619*$I$13/$I$12/10)),2)</f>
        <v>100</v>
      </c>
      <c r="G619" s="15" t="n">
        <f aca="false">$B$12*$B$13</f>
        <v>10</v>
      </c>
      <c r="H619" s="15" t="n">
        <f aca="false">IF(Q619="",G619*F619*10,Q619)</f>
        <v>10000</v>
      </c>
      <c r="I619" s="18" t="n">
        <f aca="false">E619+H619</f>
        <v>5327775.81</v>
      </c>
      <c r="J619" s="18" t="n">
        <f aca="false">J618+(I619-I618)</f>
        <v>5277775.81</v>
      </c>
      <c r="K619" s="67" t="n">
        <f aca="false">H619/E619</f>
        <v>0.00188048544302961</v>
      </c>
      <c r="L619" s="67"/>
      <c r="M619" s="64"/>
      <c r="N619" s="16" t="str">
        <f aca="false">IF(M619="","",SUMIF('Daily Fills'!L598:L20584,'Growth Plan &amp; Statistics'!M619,'Daily Fills'!O598:O20584))</f>
        <v/>
      </c>
      <c r="O619" s="15" t="str">
        <f aca="false">IF(N619="","",SUMIF('Daily Fills'!L598:L20584,'Growth Plan &amp; Statistics'!M619,'Daily Fills'!P598:P20584))</f>
        <v/>
      </c>
      <c r="P619" s="15" t="str">
        <f aca="false">IF(O619="","",SUMIF('Daily Fills'!L598:L20596,'Growth Plan &amp; Statistics'!M619,'Daily Fills'!E598:E20596)/1000000)</f>
        <v/>
      </c>
      <c r="Q619" s="16"/>
      <c r="R619" s="16" t="str">
        <f aca="false">IF(N619="","",F619)</f>
        <v/>
      </c>
      <c r="S619" s="10"/>
    </row>
    <row collapsed="false" customFormat="false" customHeight="false" hidden="false" ht="13.3" outlineLevel="0" r="620">
      <c r="A620" s="16" t="n">
        <v>601</v>
      </c>
      <c r="B620" s="16" t="n">
        <f aca="false">ROUNDUP(A620/5,0)</f>
        <v>121</v>
      </c>
      <c r="C620" s="16" t="n">
        <f aca="false">ROUNDUP(A620/20.83333333,0)</f>
        <v>29</v>
      </c>
      <c r="D620" s="65" t="inlineStr">
        <f aca="false">IF(M620="",IF(C620=C619,D619,EDATE(D619,1)),M620)</f>
        <is>
          <t/>
        </is>
      </c>
      <c r="E620" s="16" t="n">
        <f aca="false">I619</f>
        <v>5327775.81</v>
      </c>
      <c r="F620" s="15" t="n">
        <f aca="false">ROUND(MIN($B$14,IF(SizeCalc="margin",E620*$E$13*$E$12/100000,E620*$I$13/$I$12/10)),2)</f>
        <v>100</v>
      </c>
      <c r="G620" s="15" t="n">
        <f aca="false">$B$12*$B$13</f>
        <v>10</v>
      </c>
      <c r="H620" s="15" t="n">
        <f aca="false">IF(Q620="",G620*F620*10,Q620)</f>
        <v>10000</v>
      </c>
      <c r="I620" s="18" t="n">
        <f aca="false">E620+H620</f>
        <v>5337775.81</v>
      </c>
      <c r="J620" s="18" t="n">
        <f aca="false">J619+(I620-I619)</f>
        <v>5287775.81</v>
      </c>
      <c r="K620" s="67" t="n">
        <f aca="false">H620/E620</f>
        <v>0.00187695585486732</v>
      </c>
      <c r="L620" s="67"/>
      <c r="M620" s="64"/>
      <c r="N620" s="16" t="str">
        <f aca="false">IF(M620="","",SUMIF('Daily Fills'!L599:L20585,'Growth Plan &amp; Statistics'!M620,'Daily Fills'!O599:O20585))</f>
        <v/>
      </c>
      <c r="O620" s="15" t="str">
        <f aca="false">IF(N620="","",SUMIF('Daily Fills'!L599:L20585,'Growth Plan &amp; Statistics'!M620,'Daily Fills'!P599:P20585))</f>
        <v/>
      </c>
      <c r="P620" s="15" t="str">
        <f aca="false">IF(O620="","",SUMIF('Daily Fills'!L599:L20597,'Growth Plan &amp; Statistics'!M620,'Daily Fills'!E599:E20597)/1000000)</f>
        <v/>
      </c>
      <c r="Q620" s="16"/>
      <c r="R620" s="16" t="str">
        <f aca="false">IF(N620="","",F620)</f>
        <v/>
      </c>
      <c r="S620" s="10"/>
    </row>
    <row collapsed="false" customFormat="false" customHeight="false" hidden="false" ht="13.3" outlineLevel="0" r="621">
      <c r="A621" s="16" t="n">
        <v>602</v>
      </c>
      <c r="B621" s="16" t="n">
        <f aca="false">ROUNDUP(A621/5,0)</f>
        <v>121</v>
      </c>
      <c r="C621" s="16" t="n">
        <f aca="false">ROUNDUP(A621/20.83333333,0)</f>
        <v>29</v>
      </c>
      <c r="D621" s="65" t="inlineStr">
        <f aca="false">IF(M621="",IF(C621=C620,D620,EDATE(D620,1)),M621)</f>
        <is>
          <t/>
        </is>
      </c>
      <c r="E621" s="16" t="n">
        <f aca="false">I620</f>
        <v>5337775.81</v>
      </c>
      <c r="F621" s="15" t="n">
        <f aca="false">ROUND(MIN($B$14,IF(SizeCalc="margin",E621*$E$13*$E$12/100000,E621*$I$13/$I$12/10)),2)</f>
        <v>100</v>
      </c>
      <c r="G621" s="15" t="n">
        <f aca="false">$B$12*$B$13</f>
        <v>10</v>
      </c>
      <c r="H621" s="15" t="n">
        <f aca="false">IF(Q621="",G621*F621*10,Q621)</f>
        <v>10000</v>
      </c>
      <c r="I621" s="18" t="n">
        <f aca="false">E621+H621</f>
        <v>5347775.81</v>
      </c>
      <c r="J621" s="18" t="n">
        <f aca="false">J620+(I621-I620)</f>
        <v>5297775.81</v>
      </c>
      <c r="K621" s="67" t="n">
        <f aca="false">H621/E621</f>
        <v>0.00187343949164474</v>
      </c>
      <c r="L621" s="67"/>
      <c r="M621" s="64"/>
      <c r="N621" s="16" t="str">
        <f aca="false">IF(M621="","",SUMIF('Daily Fills'!L600:L20586,'Growth Plan &amp; Statistics'!M621,'Daily Fills'!O600:O20586))</f>
        <v/>
      </c>
      <c r="O621" s="15" t="str">
        <f aca="false">IF(N621="","",SUMIF('Daily Fills'!L600:L20586,'Growth Plan &amp; Statistics'!M621,'Daily Fills'!P600:P20586))</f>
        <v/>
      </c>
      <c r="P621" s="15" t="str">
        <f aca="false">IF(O621="","",SUMIF('Daily Fills'!L600:L20598,'Growth Plan &amp; Statistics'!M621,'Daily Fills'!E600:E20598)/1000000)</f>
        <v/>
      </c>
      <c r="Q621" s="16"/>
      <c r="R621" s="16" t="str">
        <f aca="false">IF(N621="","",F621)</f>
        <v/>
      </c>
      <c r="S621" s="10"/>
    </row>
    <row collapsed="false" customFormat="false" customHeight="false" hidden="false" ht="13.3" outlineLevel="0" r="622">
      <c r="A622" s="16" t="n">
        <v>603</v>
      </c>
      <c r="B622" s="16" t="n">
        <f aca="false">ROUNDUP(A622/5,0)</f>
        <v>121</v>
      </c>
      <c r="C622" s="16" t="n">
        <f aca="false">ROUNDUP(A622/20.83333333,0)</f>
        <v>29</v>
      </c>
      <c r="D622" s="65" t="inlineStr">
        <f aca="false">IF(M622="",IF(C622=C621,D621,EDATE(D621,1)),M622)</f>
        <is>
          <t/>
        </is>
      </c>
      <c r="E622" s="16" t="n">
        <f aca="false">I621</f>
        <v>5347775.81</v>
      </c>
      <c r="F622" s="15" t="n">
        <f aca="false">ROUND(MIN($B$14,IF(SizeCalc="margin",E622*$E$13*$E$12/100000,E622*$I$13/$I$12/10)),2)</f>
        <v>100</v>
      </c>
      <c r="G622" s="15" t="n">
        <f aca="false">$B$12*$B$13</f>
        <v>10</v>
      </c>
      <c r="H622" s="15" t="n">
        <f aca="false">IF(Q622="",G622*F622*10,Q622)</f>
        <v>10000</v>
      </c>
      <c r="I622" s="18" t="n">
        <f aca="false">E622+H622</f>
        <v>5357775.81</v>
      </c>
      <c r="J622" s="18" t="n">
        <f aca="false">J621+(I622-I621)</f>
        <v>5307775.81</v>
      </c>
      <c r="K622" s="67" t="n">
        <f aca="false">H622/E622</f>
        <v>0.00186993627917248</v>
      </c>
      <c r="L622" s="67"/>
      <c r="M622" s="64"/>
      <c r="N622" s="16" t="str">
        <f aca="false">IF(M622="","",SUMIF('Daily Fills'!L601:L20587,'Growth Plan &amp; Statistics'!M622,'Daily Fills'!O601:O20587))</f>
        <v/>
      </c>
      <c r="O622" s="15" t="str">
        <f aca="false">IF(N622="","",SUMIF('Daily Fills'!L601:L20587,'Growth Plan &amp; Statistics'!M622,'Daily Fills'!P601:P20587))</f>
        <v/>
      </c>
      <c r="P622" s="15" t="str">
        <f aca="false">IF(O622="","",SUMIF('Daily Fills'!L601:L20599,'Growth Plan &amp; Statistics'!M622,'Daily Fills'!E601:E20599)/1000000)</f>
        <v/>
      </c>
      <c r="Q622" s="16"/>
      <c r="R622" s="16" t="str">
        <f aca="false">IF(N622="","",F622)</f>
        <v/>
      </c>
      <c r="S622" s="10"/>
    </row>
    <row collapsed="false" customFormat="false" customHeight="false" hidden="false" ht="13.3" outlineLevel="0" r="623">
      <c r="A623" s="16" t="n">
        <v>604</v>
      </c>
      <c r="B623" s="16" t="n">
        <f aca="false">ROUNDUP(A623/5,0)</f>
        <v>121</v>
      </c>
      <c r="C623" s="16" t="n">
        <f aca="false">ROUNDUP(A623/20.83333333,0)</f>
        <v>29</v>
      </c>
      <c r="D623" s="65" t="inlineStr">
        <f aca="false">IF(M623="",IF(C623=C622,D622,EDATE(D622,1)),M623)</f>
        <is>
          <t/>
        </is>
      </c>
      <c r="E623" s="16" t="n">
        <f aca="false">I622</f>
        <v>5357775.81</v>
      </c>
      <c r="F623" s="15" t="n">
        <f aca="false">ROUND(MIN($B$14,IF(SizeCalc="margin",E623*$E$13*$E$12/100000,E623*$I$13/$I$12/10)),2)</f>
        <v>100</v>
      </c>
      <c r="G623" s="15" t="n">
        <f aca="false">$B$12*$B$13</f>
        <v>10</v>
      </c>
      <c r="H623" s="15" t="n">
        <f aca="false">IF(Q623="",G623*F623*10,Q623)</f>
        <v>10000</v>
      </c>
      <c r="I623" s="18" t="n">
        <f aca="false">E623+H623</f>
        <v>5367775.81</v>
      </c>
      <c r="J623" s="18" t="n">
        <f aca="false">J622+(I623-I622)</f>
        <v>5317775.81</v>
      </c>
      <c r="K623" s="67" t="n">
        <f aca="false">H623/E623</f>
        <v>0.00186644614381504</v>
      </c>
      <c r="L623" s="67"/>
      <c r="M623" s="64"/>
      <c r="N623" s="16" t="str">
        <f aca="false">IF(M623="","",SUMIF('Daily Fills'!L602:L20588,'Growth Plan &amp; Statistics'!M623,'Daily Fills'!O602:O20588))</f>
        <v/>
      </c>
      <c r="O623" s="15" t="str">
        <f aca="false">IF(N623="","",SUMIF('Daily Fills'!L602:L20588,'Growth Plan &amp; Statistics'!M623,'Daily Fills'!P602:P20588))</f>
        <v/>
      </c>
      <c r="P623" s="15" t="str">
        <f aca="false">IF(O623="","",SUMIF('Daily Fills'!L602:L20600,'Growth Plan &amp; Statistics'!M623,'Daily Fills'!E602:E20600)/1000000)</f>
        <v/>
      </c>
      <c r="Q623" s="16"/>
      <c r="R623" s="16" t="str">
        <f aca="false">IF(N623="","",F623)</f>
        <v/>
      </c>
      <c r="S623" s="10"/>
    </row>
    <row collapsed="false" customFormat="false" customHeight="false" hidden="false" ht="13.3" outlineLevel="0" r="624">
      <c r="A624" s="16" t="n">
        <v>605</v>
      </c>
      <c r="B624" s="16" t="n">
        <f aca="false">ROUNDUP(A624/5,0)</f>
        <v>121</v>
      </c>
      <c r="C624" s="16" t="n">
        <f aca="false">ROUNDUP(A624/20.83333333,0)</f>
        <v>30</v>
      </c>
      <c r="D624" s="65" t="n">
        <f aca="false">IF(M624="",IF(C624=C623,D623,EDATE(D623,1)),M624)</f>
        <v>42694</v>
      </c>
      <c r="E624" s="16" t="n">
        <f aca="false">I623</f>
        <v>5367775.81</v>
      </c>
      <c r="F624" s="15" t="n">
        <f aca="false">ROUND(MIN($B$14,IF(SizeCalc="margin",E624*$E$13*$E$12/100000,E624*$I$13/$I$12/10)),2)</f>
        <v>100</v>
      </c>
      <c r="G624" s="15" t="n">
        <f aca="false">$B$12*$B$13</f>
        <v>10</v>
      </c>
      <c r="H624" s="15" t="n">
        <f aca="false">IF(Q624="",G624*F624*10,Q624)</f>
        <v>10000</v>
      </c>
      <c r="I624" s="18" t="n">
        <f aca="false">E624+H624</f>
        <v>5377775.81</v>
      </c>
      <c r="J624" s="18" t="n">
        <f aca="false">J623+(I624-I623)</f>
        <v>5327775.81</v>
      </c>
      <c r="K624" s="67" t="n">
        <f aca="false">H624/E624</f>
        <v>0.00186296901248564</v>
      </c>
      <c r="L624" s="67"/>
      <c r="M624" s="64"/>
      <c r="N624" s="16" t="str">
        <f aca="false">IF(M624="","",SUMIF('Daily Fills'!L603:L20589,'Growth Plan &amp; Statistics'!M624,'Daily Fills'!O603:O20589))</f>
        <v/>
      </c>
      <c r="O624" s="15" t="str">
        <f aca="false">IF(N624="","",SUMIF('Daily Fills'!L603:L20589,'Growth Plan &amp; Statistics'!M624,'Daily Fills'!P603:P20589))</f>
        <v/>
      </c>
      <c r="P624" s="15" t="str">
        <f aca="false">IF(O624="","",SUMIF('Daily Fills'!L603:L20601,'Growth Plan &amp; Statistics'!M624,'Daily Fills'!E603:E20601)/1000000)</f>
        <v/>
      </c>
      <c r="Q624" s="16"/>
      <c r="R624" s="16" t="str">
        <f aca="false">IF(N624="","",F624)</f>
        <v/>
      </c>
      <c r="S624" s="10"/>
    </row>
    <row collapsed="false" customFormat="false" customHeight="false" hidden="false" ht="13.3" outlineLevel="0" r="625">
      <c r="A625" s="16" t="n">
        <v>606</v>
      </c>
      <c r="B625" s="16" t="n">
        <f aca="false">ROUNDUP(A625/5,0)</f>
        <v>122</v>
      </c>
      <c r="C625" s="16" t="n">
        <f aca="false">ROUNDUP(A625/20.83333333,0)</f>
        <v>30</v>
      </c>
      <c r="D625" s="65" t="inlineStr">
        <f aca="false">IF(M625="",IF(C625=C624,D624,EDATE(D624,1)),M625)</f>
        <is>
          <t/>
        </is>
      </c>
      <c r="E625" s="16" t="n">
        <f aca="false">I624</f>
        <v>5377775.81</v>
      </c>
      <c r="F625" s="15" t="n">
        <f aca="false">ROUND(MIN($B$14,IF(SizeCalc="margin",E625*$E$13*$E$12/100000,E625*$I$13/$I$12/10)),2)</f>
        <v>100</v>
      </c>
      <c r="G625" s="15" t="n">
        <f aca="false">$B$12*$B$13</f>
        <v>10</v>
      </c>
      <c r="H625" s="15" t="n">
        <f aca="false">IF(Q625="",G625*F625*10,Q625)</f>
        <v>10000</v>
      </c>
      <c r="I625" s="18" t="n">
        <f aca="false">E625+H625</f>
        <v>5387775.81</v>
      </c>
      <c r="J625" s="18" t="n">
        <f aca="false">J624+(I625-I624)</f>
        <v>5337775.81</v>
      </c>
      <c r="K625" s="67" t="n">
        <f aca="false">H625/E625</f>
        <v>0.00185950481264112</v>
      </c>
      <c r="L625" s="67"/>
      <c r="M625" s="64"/>
      <c r="N625" s="16" t="str">
        <f aca="false">IF(M625="","",SUMIF('Daily Fills'!L604:L20590,'Growth Plan &amp; Statistics'!M625,'Daily Fills'!O604:O20590))</f>
        <v/>
      </c>
      <c r="O625" s="15" t="str">
        <f aca="false">IF(N625="","",SUMIF('Daily Fills'!L604:L20590,'Growth Plan &amp; Statistics'!M625,'Daily Fills'!P604:P20590))</f>
        <v/>
      </c>
      <c r="P625" s="15" t="str">
        <f aca="false">IF(O625="","",SUMIF('Daily Fills'!L604:L20602,'Growth Plan &amp; Statistics'!M625,'Daily Fills'!E604:E20602)/1000000)</f>
        <v/>
      </c>
      <c r="Q625" s="16"/>
      <c r="R625" s="16" t="str">
        <f aca="false">IF(N625="","",F625)</f>
        <v/>
      </c>
      <c r="S625" s="10"/>
    </row>
    <row collapsed="false" customFormat="false" customHeight="false" hidden="false" ht="13.3" outlineLevel="0" r="626">
      <c r="A626" s="16" t="n">
        <v>607</v>
      </c>
      <c r="B626" s="16" t="n">
        <f aca="false">ROUNDUP(A626/5,0)</f>
        <v>122</v>
      </c>
      <c r="C626" s="16" t="n">
        <f aca="false">ROUNDUP(A626/20.83333333,0)</f>
        <v>30</v>
      </c>
      <c r="D626" s="65" t="inlineStr">
        <f aca="false">IF(M626="",IF(C626=C625,D625,EDATE(D625,1)),M626)</f>
        <is>
          <t/>
        </is>
      </c>
      <c r="E626" s="16" t="n">
        <f aca="false">I625</f>
        <v>5387775.81</v>
      </c>
      <c r="F626" s="15" t="n">
        <f aca="false">ROUND(MIN($B$14,IF(SizeCalc="margin",E626*$E$13*$E$12/100000,E626*$I$13/$I$12/10)),2)</f>
        <v>100</v>
      </c>
      <c r="G626" s="15" t="n">
        <f aca="false">$B$12*$B$13</f>
        <v>10</v>
      </c>
      <c r="H626" s="15" t="n">
        <f aca="false">IF(Q626="",G626*F626*10,Q626)</f>
        <v>10000</v>
      </c>
      <c r="I626" s="18" t="n">
        <f aca="false">E626+H626</f>
        <v>5397775.81</v>
      </c>
      <c r="J626" s="18" t="n">
        <f aca="false">J625+(I626-I625)</f>
        <v>5347775.81</v>
      </c>
      <c r="K626" s="67" t="n">
        <f aca="false">H626/E626</f>
        <v>0.0018560534722769</v>
      </c>
      <c r="L626" s="67"/>
      <c r="M626" s="64"/>
      <c r="N626" s="16" t="str">
        <f aca="false">IF(M626="","",SUMIF('Daily Fills'!L605:L20591,'Growth Plan &amp; Statistics'!M626,'Daily Fills'!O605:O20591))</f>
        <v/>
      </c>
      <c r="O626" s="15" t="str">
        <f aca="false">IF(N626="","",SUMIF('Daily Fills'!L605:L20591,'Growth Plan &amp; Statistics'!M626,'Daily Fills'!P605:P20591))</f>
        <v/>
      </c>
      <c r="P626" s="15" t="str">
        <f aca="false">IF(O626="","",SUMIF('Daily Fills'!L605:L20603,'Growth Plan &amp; Statistics'!M626,'Daily Fills'!E605:E20603)/1000000)</f>
        <v/>
      </c>
      <c r="Q626" s="16"/>
      <c r="R626" s="16" t="str">
        <f aca="false">IF(N626="","",F626)</f>
        <v/>
      </c>
      <c r="S626" s="10"/>
    </row>
    <row collapsed="false" customFormat="false" customHeight="false" hidden="false" ht="13.3" outlineLevel="0" r="627">
      <c r="A627" s="16" t="n">
        <v>608</v>
      </c>
      <c r="B627" s="16" t="n">
        <f aca="false">ROUNDUP(A627/5,0)</f>
        <v>122</v>
      </c>
      <c r="C627" s="16" t="n">
        <f aca="false">ROUNDUP(A627/20.83333333,0)</f>
        <v>30</v>
      </c>
      <c r="D627" s="65" t="inlineStr">
        <f aca="false">IF(M627="",IF(C627=C626,D626,EDATE(D626,1)),M627)</f>
        <is>
          <t/>
        </is>
      </c>
      <c r="E627" s="16" t="n">
        <f aca="false">I626</f>
        <v>5397775.81</v>
      </c>
      <c r="F627" s="15" t="n">
        <f aca="false">ROUND(MIN($B$14,IF(SizeCalc="margin",E627*$E$13*$E$12/100000,E627*$I$13/$I$12/10)),2)</f>
        <v>100</v>
      </c>
      <c r="G627" s="15" t="n">
        <f aca="false">$B$12*$B$13</f>
        <v>10</v>
      </c>
      <c r="H627" s="15" t="n">
        <f aca="false">IF(Q627="",G627*F627*10,Q627)</f>
        <v>10000</v>
      </c>
      <c r="I627" s="18" t="n">
        <f aca="false">E627+H627</f>
        <v>5407775.81</v>
      </c>
      <c r="J627" s="18" t="n">
        <f aca="false">J626+(I627-I626)</f>
        <v>5357775.81</v>
      </c>
      <c r="K627" s="67" t="n">
        <f aca="false">H627/E627</f>
        <v>0.00185261491992199</v>
      </c>
      <c r="L627" s="67"/>
      <c r="M627" s="64"/>
      <c r="N627" s="16" t="str">
        <f aca="false">IF(M627="","",SUMIF('Daily Fills'!L606:L20592,'Growth Plan &amp; Statistics'!M627,'Daily Fills'!O606:O20592))</f>
        <v/>
      </c>
      <c r="O627" s="15" t="str">
        <f aca="false">IF(N627="","",SUMIF('Daily Fills'!L606:L20592,'Growth Plan &amp; Statistics'!M627,'Daily Fills'!P606:P20592))</f>
        <v/>
      </c>
      <c r="P627" s="15" t="str">
        <f aca="false">IF(O627="","",SUMIF('Daily Fills'!L606:L20604,'Growth Plan &amp; Statistics'!M627,'Daily Fills'!E606:E20604)/1000000)</f>
        <v/>
      </c>
      <c r="Q627" s="16"/>
      <c r="R627" s="16" t="str">
        <f aca="false">IF(N627="","",F627)</f>
        <v/>
      </c>
      <c r="S627" s="10"/>
    </row>
    <row collapsed="false" customFormat="false" customHeight="false" hidden="false" ht="13.3" outlineLevel="0" r="628">
      <c r="A628" s="16" t="n">
        <v>609</v>
      </c>
      <c r="B628" s="16" t="n">
        <f aca="false">ROUNDUP(A628/5,0)</f>
        <v>122</v>
      </c>
      <c r="C628" s="16" t="n">
        <f aca="false">ROUNDUP(A628/20.83333333,0)</f>
        <v>30</v>
      </c>
      <c r="D628" s="65" t="inlineStr">
        <f aca="false">IF(M628="",IF(C628=C627,D627,EDATE(D627,1)),M628)</f>
        <is>
          <t/>
        </is>
      </c>
      <c r="E628" s="16" t="n">
        <f aca="false">I627</f>
        <v>5407775.81</v>
      </c>
      <c r="F628" s="15" t="n">
        <f aca="false">ROUND(MIN($B$14,IF(SizeCalc="margin",E628*$E$13*$E$12/100000,E628*$I$13/$I$12/10)),2)</f>
        <v>100</v>
      </c>
      <c r="G628" s="15" t="n">
        <f aca="false">$B$12*$B$13</f>
        <v>10</v>
      </c>
      <c r="H628" s="15" t="n">
        <f aca="false">IF(Q628="",G628*F628*10,Q628)</f>
        <v>10000</v>
      </c>
      <c r="I628" s="18" t="n">
        <f aca="false">E628+H628</f>
        <v>5417775.81</v>
      </c>
      <c r="J628" s="18" t="n">
        <f aca="false">J627+(I628-I627)</f>
        <v>5367775.81</v>
      </c>
      <c r="K628" s="67" t="n">
        <f aca="false">H628/E628</f>
        <v>0.00184918908463404</v>
      </c>
      <c r="L628" s="67"/>
      <c r="M628" s="64"/>
      <c r="N628" s="16" t="str">
        <f aca="false">IF(M628="","",SUMIF('Daily Fills'!L607:L20593,'Growth Plan &amp; Statistics'!M628,'Daily Fills'!O607:O20593))</f>
        <v/>
      </c>
      <c r="O628" s="15" t="str">
        <f aca="false">IF(N628="","",SUMIF('Daily Fills'!L607:L20593,'Growth Plan &amp; Statistics'!M628,'Daily Fills'!P607:P20593))</f>
        <v/>
      </c>
      <c r="P628" s="15" t="str">
        <f aca="false">IF(O628="","",SUMIF('Daily Fills'!L607:L20605,'Growth Plan &amp; Statistics'!M628,'Daily Fills'!E607:E20605)/1000000)</f>
        <v/>
      </c>
      <c r="Q628" s="16"/>
      <c r="R628" s="16" t="str">
        <f aca="false">IF(N628="","",F628)</f>
        <v/>
      </c>
      <c r="S628" s="10"/>
    </row>
    <row collapsed="false" customFormat="false" customHeight="false" hidden="false" ht="13.3" outlineLevel="0" r="629">
      <c r="A629" s="16" t="n">
        <v>610</v>
      </c>
      <c r="B629" s="16" t="n">
        <f aca="false">ROUNDUP(A629/5,0)</f>
        <v>122</v>
      </c>
      <c r="C629" s="16" t="n">
        <f aca="false">ROUNDUP(A629/20.83333333,0)</f>
        <v>30</v>
      </c>
      <c r="D629" s="65" t="inlineStr">
        <f aca="false">IF(M629="",IF(C629=C628,D628,EDATE(D628,1)),M629)</f>
        <is>
          <t/>
        </is>
      </c>
      <c r="E629" s="16" t="n">
        <f aca="false">I628</f>
        <v>5417775.81</v>
      </c>
      <c r="F629" s="15" t="n">
        <f aca="false">ROUND(MIN($B$14,IF(SizeCalc="margin",E629*$E$13*$E$12/100000,E629*$I$13/$I$12/10)),2)</f>
        <v>100</v>
      </c>
      <c r="G629" s="15" t="n">
        <f aca="false">$B$12*$B$13</f>
        <v>10</v>
      </c>
      <c r="H629" s="15" t="n">
        <f aca="false">IF(Q629="",G629*F629*10,Q629)</f>
        <v>10000</v>
      </c>
      <c r="I629" s="18" t="n">
        <f aca="false">E629+H629</f>
        <v>5427775.81</v>
      </c>
      <c r="J629" s="18" t="n">
        <f aca="false">J628+(I629-I628)</f>
        <v>5377775.81</v>
      </c>
      <c r="K629" s="67" t="n">
        <f aca="false">H629/E629</f>
        <v>0.00184577589599449</v>
      </c>
      <c r="L629" s="67"/>
      <c r="M629" s="64"/>
      <c r="N629" s="16" t="str">
        <f aca="false">IF(M629="","",SUMIF('Daily Fills'!L608:L20594,'Growth Plan &amp; Statistics'!M629,'Daily Fills'!O608:O20594))</f>
        <v/>
      </c>
      <c r="O629" s="15" t="str">
        <f aca="false">IF(N629="","",SUMIF('Daily Fills'!L608:L20594,'Growth Plan &amp; Statistics'!M629,'Daily Fills'!P608:P20594))</f>
        <v/>
      </c>
      <c r="P629" s="15" t="str">
        <f aca="false">IF(O629="","",SUMIF('Daily Fills'!L608:L20606,'Growth Plan &amp; Statistics'!M629,'Daily Fills'!E608:E20606)/1000000)</f>
        <v/>
      </c>
      <c r="Q629" s="16"/>
      <c r="R629" s="16" t="str">
        <f aca="false">IF(N629="","",F629)</f>
        <v/>
      </c>
      <c r="S629" s="10"/>
    </row>
    <row collapsed="false" customFormat="false" customHeight="false" hidden="false" ht="13.3" outlineLevel="0" r="630">
      <c r="A630" s="16" t="n">
        <v>611</v>
      </c>
      <c r="B630" s="16" t="n">
        <f aca="false">ROUNDUP(A630/5,0)</f>
        <v>123</v>
      </c>
      <c r="C630" s="16" t="n">
        <f aca="false">ROUNDUP(A630/20.83333333,0)</f>
        <v>30</v>
      </c>
      <c r="D630" s="65" t="inlineStr">
        <f aca="false">IF(M630="",IF(C630=C629,D629,EDATE(D629,1)),M630)</f>
        <is>
          <t/>
        </is>
      </c>
      <c r="E630" s="16" t="n">
        <f aca="false">I629</f>
        <v>5427775.81</v>
      </c>
      <c r="F630" s="15" t="n">
        <f aca="false">ROUND(MIN($B$14,IF(SizeCalc="margin",E630*$E$13*$E$12/100000,E630*$I$13/$I$12/10)),2)</f>
        <v>100</v>
      </c>
      <c r="G630" s="15" t="n">
        <f aca="false">$B$12*$B$13</f>
        <v>10</v>
      </c>
      <c r="H630" s="15" t="n">
        <f aca="false">IF(Q630="",G630*F630*10,Q630)</f>
        <v>10000</v>
      </c>
      <c r="I630" s="18" t="n">
        <f aca="false">E630+H630</f>
        <v>5437775.81</v>
      </c>
      <c r="J630" s="18" t="n">
        <f aca="false">J629+(I630-I629)</f>
        <v>5387775.81</v>
      </c>
      <c r="K630" s="67" t="n">
        <f aca="false">H630/E630</f>
        <v>0.00184237528410371</v>
      </c>
      <c r="L630" s="67"/>
      <c r="M630" s="64"/>
      <c r="N630" s="16" t="str">
        <f aca="false">IF(M630="","",SUMIF('Daily Fills'!L609:L20595,'Growth Plan &amp; Statistics'!M630,'Daily Fills'!O609:O20595))</f>
        <v/>
      </c>
      <c r="O630" s="15" t="str">
        <f aca="false">IF(N630="","",SUMIF('Daily Fills'!L609:L20595,'Growth Plan &amp; Statistics'!M630,'Daily Fills'!P609:P20595))</f>
        <v/>
      </c>
      <c r="P630" s="15" t="str">
        <f aca="false">IF(O630="","",SUMIF('Daily Fills'!L609:L20607,'Growth Plan &amp; Statistics'!M630,'Daily Fills'!E609:E20607)/1000000)</f>
        <v/>
      </c>
      <c r="Q630" s="16"/>
      <c r="R630" s="16" t="str">
        <f aca="false">IF(N630="","",F630)</f>
        <v/>
      </c>
      <c r="S630" s="10"/>
    </row>
    <row collapsed="false" customFormat="false" customHeight="false" hidden="false" ht="13.3" outlineLevel="0" r="631">
      <c r="A631" s="16" t="n">
        <v>612</v>
      </c>
      <c r="B631" s="16" t="n">
        <f aca="false">ROUNDUP(A631/5,0)</f>
        <v>123</v>
      </c>
      <c r="C631" s="16" t="n">
        <f aca="false">ROUNDUP(A631/20.83333333,0)</f>
        <v>30</v>
      </c>
      <c r="D631" s="65" t="inlineStr">
        <f aca="false">IF(M631="",IF(C631=C630,D630,EDATE(D630,1)),M631)</f>
        <is>
          <t/>
        </is>
      </c>
      <c r="E631" s="16" t="n">
        <f aca="false">I630</f>
        <v>5437775.81</v>
      </c>
      <c r="F631" s="15" t="n">
        <f aca="false">ROUND(MIN($B$14,IF(SizeCalc="margin",E631*$E$13*$E$12/100000,E631*$I$13/$I$12/10)),2)</f>
        <v>100</v>
      </c>
      <c r="G631" s="15" t="n">
        <f aca="false">$B$12*$B$13</f>
        <v>10</v>
      </c>
      <c r="H631" s="15" t="n">
        <f aca="false">IF(Q631="",G631*F631*10,Q631)</f>
        <v>10000</v>
      </c>
      <c r="I631" s="18" t="n">
        <f aca="false">E631+H631</f>
        <v>5447775.81</v>
      </c>
      <c r="J631" s="18" t="n">
        <f aca="false">J630+(I631-I630)</f>
        <v>5397775.81</v>
      </c>
      <c r="K631" s="67" t="n">
        <f aca="false">H631/E631</f>
        <v>0.00183898717957628</v>
      </c>
      <c r="L631" s="67"/>
      <c r="M631" s="64"/>
      <c r="N631" s="16" t="str">
        <f aca="false">IF(M631="","",SUMIF('Daily Fills'!L610:L20596,'Growth Plan &amp; Statistics'!M631,'Daily Fills'!O610:O20596))</f>
        <v/>
      </c>
      <c r="O631" s="15" t="str">
        <f aca="false">IF(N631="","",SUMIF('Daily Fills'!L610:L20596,'Growth Plan &amp; Statistics'!M631,'Daily Fills'!P610:P20596))</f>
        <v/>
      </c>
      <c r="P631" s="15" t="str">
        <f aca="false">IF(O631="","",SUMIF('Daily Fills'!L610:L20608,'Growth Plan &amp; Statistics'!M631,'Daily Fills'!E610:E20608)/1000000)</f>
        <v/>
      </c>
      <c r="Q631" s="16"/>
      <c r="R631" s="16" t="str">
        <f aca="false">IF(N631="","",F631)</f>
        <v/>
      </c>
      <c r="S631" s="10"/>
    </row>
    <row collapsed="false" customFormat="false" customHeight="false" hidden="false" ht="13.3" outlineLevel="0" r="632">
      <c r="A632" s="16" t="n">
        <v>613</v>
      </c>
      <c r="B632" s="16" t="n">
        <f aca="false">ROUNDUP(A632/5,0)</f>
        <v>123</v>
      </c>
      <c r="C632" s="16" t="n">
        <f aca="false">ROUNDUP(A632/20.83333333,0)</f>
        <v>30</v>
      </c>
      <c r="D632" s="65" t="inlineStr">
        <f aca="false">IF(M632="",IF(C632=C631,D631,EDATE(D631,1)),M632)</f>
        <is>
          <t/>
        </is>
      </c>
      <c r="E632" s="16" t="n">
        <f aca="false">I631</f>
        <v>5447775.81</v>
      </c>
      <c r="F632" s="15" t="n">
        <f aca="false">ROUND(MIN($B$14,IF(SizeCalc="margin",E632*$E$13*$E$12/100000,E632*$I$13/$I$12/10)),2)</f>
        <v>100</v>
      </c>
      <c r="G632" s="15" t="n">
        <f aca="false">$B$12*$B$13</f>
        <v>10</v>
      </c>
      <c r="H632" s="15" t="n">
        <f aca="false">IF(Q632="",G632*F632*10,Q632)</f>
        <v>10000</v>
      </c>
      <c r="I632" s="18" t="n">
        <f aca="false">E632+H632</f>
        <v>5457775.81</v>
      </c>
      <c r="J632" s="18" t="n">
        <f aca="false">J631+(I632-I631)</f>
        <v>5407775.81</v>
      </c>
      <c r="K632" s="67" t="n">
        <f aca="false">H632/E632</f>
        <v>0.0018356115135362</v>
      </c>
      <c r="L632" s="67"/>
      <c r="M632" s="64"/>
      <c r="N632" s="16" t="str">
        <f aca="false">IF(M632="","",SUMIF('Daily Fills'!L611:L20597,'Growth Plan &amp; Statistics'!M632,'Daily Fills'!O611:O20597))</f>
        <v/>
      </c>
      <c r="O632" s="15" t="str">
        <f aca="false">IF(N632="","",SUMIF('Daily Fills'!L611:L20597,'Growth Plan &amp; Statistics'!M632,'Daily Fills'!P611:P20597))</f>
        <v/>
      </c>
      <c r="P632" s="15" t="str">
        <f aca="false">IF(O632="","",SUMIF('Daily Fills'!L611:L20609,'Growth Plan &amp; Statistics'!M632,'Daily Fills'!E611:E20609)/1000000)</f>
        <v/>
      </c>
      <c r="Q632" s="16"/>
      <c r="R632" s="16" t="str">
        <f aca="false">IF(N632="","",F632)</f>
        <v/>
      </c>
      <c r="S632" s="10"/>
    </row>
    <row collapsed="false" customFormat="false" customHeight="false" hidden="false" ht="13.3" outlineLevel="0" r="633">
      <c r="A633" s="16" t="n">
        <v>614</v>
      </c>
      <c r="B633" s="16" t="n">
        <f aca="false">ROUNDUP(A633/5,0)</f>
        <v>123</v>
      </c>
      <c r="C633" s="16" t="n">
        <f aca="false">ROUNDUP(A633/20.83333333,0)</f>
        <v>30</v>
      </c>
      <c r="D633" s="65" t="inlineStr">
        <f aca="false">IF(M633="",IF(C633=C632,D632,EDATE(D632,1)),M633)</f>
        <is>
          <t/>
        </is>
      </c>
      <c r="E633" s="16" t="n">
        <f aca="false">I632</f>
        <v>5457775.81</v>
      </c>
      <c r="F633" s="15" t="n">
        <f aca="false">ROUND(MIN($B$14,IF(SizeCalc="margin",E633*$E$13*$E$12/100000,E633*$I$13/$I$12/10)),2)</f>
        <v>100</v>
      </c>
      <c r="G633" s="15" t="n">
        <f aca="false">$B$12*$B$13</f>
        <v>10</v>
      </c>
      <c r="H633" s="15" t="n">
        <f aca="false">IF(Q633="",G633*F633*10,Q633)</f>
        <v>10000</v>
      </c>
      <c r="I633" s="18" t="n">
        <f aca="false">E633+H633</f>
        <v>5467775.81</v>
      </c>
      <c r="J633" s="18" t="n">
        <f aca="false">J632+(I633-I632)</f>
        <v>5417775.81</v>
      </c>
      <c r="K633" s="67" t="n">
        <f aca="false">H633/E633</f>
        <v>0.00183224821761229</v>
      </c>
      <c r="L633" s="67"/>
      <c r="M633" s="64"/>
      <c r="N633" s="16" t="str">
        <f aca="false">IF(M633="","",SUMIF('Daily Fills'!L612:L20598,'Growth Plan &amp; Statistics'!M633,'Daily Fills'!O612:O20598))</f>
        <v/>
      </c>
      <c r="O633" s="15" t="str">
        <f aca="false">IF(N633="","",SUMIF('Daily Fills'!L612:L20598,'Growth Plan &amp; Statistics'!M633,'Daily Fills'!P612:P20598))</f>
        <v/>
      </c>
      <c r="P633" s="15" t="str">
        <f aca="false">IF(O633="","",SUMIF('Daily Fills'!L612:L20610,'Growth Plan &amp; Statistics'!M633,'Daily Fills'!E612:E20610)/1000000)</f>
        <v/>
      </c>
      <c r="Q633" s="16"/>
      <c r="R633" s="16" t="str">
        <f aca="false">IF(N633="","",F633)</f>
        <v/>
      </c>
      <c r="S633" s="10"/>
    </row>
    <row collapsed="false" customFormat="false" customHeight="false" hidden="false" ht="13.3" outlineLevel="0" r="634">
      <c r="A634" s="16" t="n">
        <v>615</v>
      </c>
      <c r="B634" s="16" t="n">
        <f aca="false">ROUNDUP(A634/5,0)</f>
        <v>123</v>
      </c>
      <c r="C634" s="16" t="n">
        <f aca="false">ROUNDUP(A634/20.83333333,0)</f>
        <v>30</v>
      </c>
      <c r="D634" s="65" t="inlineStr">
        <f aca="false">IF(M634="",IF(C634=C633,D633,EDATE(D633,1)),M634)</f>
        <is>
          <t/>
        </is>
      </c>
      <c r="E634" s="16" t="n">
        <f aca="false">I633</f>
        <v>5467775.81</v>
      </c>
      <c r="F634" s="15" t="n">
        <f aca="false">ROUND(MIN($B$14,IF(SizeCalc="margin",E634*$E$13*$E$12/100000,E634*$I$13/$I$12/10)),2)</f>
        <v>100</v>
      </c>
      <c r="G634" s="15" t="n">
        <f aca="false">$B$12*$B$13</f>
        <v>10</v>
      </c>
      <c r="H634" s="15" t="n">
        <f aca="false">IF(Q634="",G634*F634*10,Q634)</f>
        <v>10000</v>
      </c>
      <c r="I634" s="18" t="n">
        <f aca="false">E634+H634</f>
        <v>5477775.81</v>
      </c>
      <c r="J634" s="18" t="n">
        <f aca="false">J633+(I634-I633)</f>
        <v>5427775.81</v>
      </c>
      <c r="K634" s="67" t="n">
        <f aca="false">H634/E634</f>
        <v>0.00182889722393355</v>
      </c>
      <c r="L634" s="67"/>
      <c r="M634" s="64"/>
      <c r="N634" s="16" t="str">
        <f aca="false">IF(M634="","",SUMIF('Daily Fills'!L613:L20599,'Growth Plan &amp; Statistics'!M634,'Daily Fills'!O613:O20599))</f>
        <v/>
      </c>
      <c r="O634" s="15" t="str">
        <f aca="false">IF(N634="","",SUMIF('Daily Fills'!L613:L20599,'Growth Plan &amp; Statistics'!M634,'Daily Fills'!P613:P20599))</f>
        <v/>
      </c>
      <c r="P634" s="15" t="str">
        <f aca="false">IF(O634="","",SUMIF('Daily Fills'!L613:L20611,'Growth Plan &amp; Statistics'!M634,'Daily Fills'!E613:E20611)/1000000)</f>
        <v/>
      </c>
      <c r="Q634" s="16"/>
      <c r="R634" s="16" t="str">
        <f aca="false">IF(N634="","",F634)</f>
        <v/>
      </c>
      <c r="S634" s="10"/>
    </row>
    <row collapsed="false" customFormat="false" customHeight="false" hidden="false" ht="13.3" outlineLevel="0" r="635">
      <c r="A635" s="16" t="n">
        <v>616</v>
      </c>
      <c r="B635" s="16" t="n">
        <f aca="false">ROUNDUP(A635/5,0)</f>
        <v>124</v>
      </c>
      <c r="C635" s="16" t="n">
        <f aca="false">ROUNDUP(A635/20.83333333,0)</f>
        <v>30</v>
      </c>
      <c r="D635" s="65" t="inlineStr">
        <f aca="false">IF(M635="",IF(C635=C634,D634,EDATE(D634,1)),M635)</f>
        <is>
          <t/>
        </is>
      </c>
      <c r="E635" s="16" t="n">
        <f aca="false">I634</f>
        <v>5477775.81</v>
      </c>
      <c r="F635" s="15" t="n">
        <f aca="false">ROUND(MIN($B$14,IF(SizeCalc="margin",E635*$E$13*$E$12/100000,E635*$I$13/$I$12/10)),2)</f>
        <v>100</v>
      </c>
      <c r="G635" s="15" t="n">
        <f aca="false">$B$12*$B$13</f>
        <v>10</v>
      </c>
      <c r="H635" s="15" t="n">
        <f aca="false">IF(Q635="",G635*F635*10,Q635)</f>
        <v>10000</v>
      </c>
      <c r="I635" s="18" t="n">
        <f aca="false">E635+H635</f>
        <v>5487775.81</v>
      </c>
      <c r="J635" s="18" t="n">
        <f aca="false">J634+(I635-I634)</f>
        <v>5437775.81</v>
      </c>
      <c r="K635" s="67" t="n">
        <f aca="false">H635/E635</f>
        <v>0.00182555846512455</v>
      </c>
      <c r="L635" s="67"/>
      <c r="M635" s="64"/>
      <c r="N635" s="16" t="str">
        <f aca="false">IF(M635="","",SUMIF('Daily Fills'!L614:L20600,'Growth Plan &amp; Statistics'!M635,'Daily Fills'!O614:O20600))</f>
        <v/>
      </c>
      <c r="O635" s="15" t="str">
        <f aca="false">IF(N635="","",SUMIF('Daily Fills'!L614:L20600,'Growth Plan &amp; Statistics'!M635,'Daily Fills'!P614:P20600))</f>
        <v/>
      </c>
      <c r="P635" s="15" t="str">
        <f aca="false">IF(O635="","",SUMIF('Daily Fills'!L614:L20612,'Growth Plan &amp; Statistics'!M635,'Daily Fills'!E614:E20612)/1000000)</f>
        <v/>
      </c>
      <c r="Q635" s="16"/>
      <c r="R635" s="16" t="str">
        <f aca="false">IF(N635="","",F635)</f>
        <v/>
      </c>
      <c r="S635" s="10"/>
    </row>
    <row collapsed="false" customFormat="false" customHeight="false" hidden="false" ht="13.3" outlineLevel="0" r="636">
      <c r="A636" s="16" t="n">
        <v>617</v>
      </c>
      <c r="B636" s="16" t="n">
        <f aca="false">ROUNDUP(A636/5,0)</f>
        <v>124</v>
      </c>
      <c r="C636" s="16" t="n">
        <f aca="false">ROUNDUP(A636/20.83333333,0)</f>
        <v>30</v>
      </c>
      <c r="D636" s="65" t="inlineStr">
        <f aca="false">IF(M636="",IF(C636=C635,D635,EDATE(D635,1)),M636)</f>
        <is>
          <t/>
        </is>
      </c>
      <c r="E636" s="16" t="n">
        <f aca="false">I635</f>
        <v>5487775.81</v>
      </c>
      <c r="F636" s="15" t="n">
        <f aca="false">ROUND(MIN($B$14,IF(SizeCalc="margin",E636*$E$13*$E$12/100000,E636*$I$13/$I$12/10)),2)</f>
        <v>100</v>
      </c>
      <c r="G636" s="15" t="n">
        <f aca="false">$B$12*$B$13</f>
        <v>10</v>
      </c>
      <c r="H636" s="15" t="n">
        <f aca="false">IF(Q636="",G636*F636*10,Q636)</f>
        <v>10000</v>
      </c>
      <c r="I636" s="18" t="n">
        <f aca="false">E636+H636</f>
        <v>5497775.81</v>
      </c>
      <c r="J636" s="18" t="n">
        <f aca="false">J635+(I636-I635)</f>
        <v>5447775.81</v>
      </c>
      <c r="K636" s="67" t="n">
        <f aca="false">H636/E636</f>
        <v>0.001822231874301</v>
      </c>
      <c r="L636" s="67"/>
      <c r="M636" s="64"/>
      <c r="N636" s="16" t="str">
        <f aca="false">IF(M636="","",SUMIF('Daily Fills'!L615:L20601,'Growth Plan &amp; Statistics'!M636,'Daily Fills'!O615:O20601))</f>
        <v/>
      </c>
      <c r="O636" s="15" t="str">
        <f aca="false">IF(N636="","",SUMIF('Daily Fills'!L615:L20601,'Growth Plan &amp; Statistics'!M636,'Daily Fills'!P615:P20601))</f>
        <v/>
      </c>
      <c r="P636" s="15" t="str">
        <f aca="false">IF(O636="","",SUMIF('Daily Fills'!L615:L20613,'Growth Plan &amp; Statistics'!M636,'Daily Fills'!E615:E20613)/1000000)</f>
        <v/>
      </c>
      <c r="Q636" s="16"/>
      <c r="R636" s="16" t="str">
        <f aca="false">IF(N636="","",F636)</f>
        <v/>
      </c>
      <c r="S636" s="10"/>
    </row>
    <row collapsed="false" customFormat="false" customHeight="false" hidden="false" ht="13.3" outlineLevel="0" r="637">
      <c r="A637" s="16" t="n">
        <v>618</v>
      </c>
      <c r="B637" s="16" t="n">
        <f aca="false">ROUNDUP(A637/5,0)</f>
        <v>124</v>
      </c>
      <c r="C637" s="16" t="n">
        <f aca="false">ROUNDUP(A637/20.83333333,0)</f>
        <v>30</v>
      </c>
      <c r="D637" s="65" t="inlineStr">
        <f aca="false">IF(M637="",IF(C637=C636,D636,EDATE(D636,1)),M637)</f>
        <is>
          <t/>
        </is>
      </c>
      <c r="E637" s="16" t="n">
        <f aca="false">I636</f>
        <v>5497775.81</v>
      </c>
      <c r="F637" s="15" t="n">
        <f aca="false">ROUND(MIN($B$14,IF(SizeCalc="margin",E637*$E$13*$E$12/100000,E637*$I$13/$I$12/10)),2)</f>
        <v>100</v>
      </c>
      <c r="G637" s="15" t="n">
        <f aca="false">$B$12*$B$13</f>
        <v>10</v>
      </c>
      <c r="H637" s="15" t="n">
        <f aca="false">IF(Q637="",G637*F637*10,Q637)</f>
        <v>10000</v>
      </c>
      <c r="I637" s="18" t="n">
        <f aca="false">E637+H637</f>
        <v>5507775.81</v>
      </c>
      <c r="J637" s="18" t="n">
        <f aca="false">J636+(I637-I636)</f>
        <v>5457775.81</v>
      </c>
      <c r="K637" s="67" t="n">
        <f aca="false">H637/E637</f>
        <v>0.00181891738506522</v>
      </c>
      <c r="L637" s="67"/>
      <c r="M637" s="64"/>
      <c r="N637" s="16" t="str">
        <f aca="false">IF(M637="","",SUMIF('Daily Fills'!L616:L20602,'Growth Plan &amp; Statistics'!M637,'Daily Fills'!O616:O20602))</f>
        <v/>
      </c>
      <c r="O637" s="15" t="str">
        <f aca="false">IF(N637="","",SUMIF('Daily Fills'!L616:L20602,'Growth Plan &amp; Statistics'!M637,'Daily Fills'!P616:P20602))</f>
        <v/>
      </c>
      <c r="P637" s="15" t="str">
        <f aca="false">IF(O637="","",SUMIF('Daily Fills'!L616:L20614,'Growth Plan &amp; Statistics'!M637,'Daily Fills'!E616:E20614)/1000000)</f>
        <v/>
      </c>
      <c r="Q637" s="16"/>
      <c r="R637" s="16" t="str">
        <f aca="false">IF(N637="","",F637)</f>
        <v/>
      </c>
      <c r="S637" s="10"/>
    </row>
    <row collapsed="false" customFormat="false" customHeight="false" hidden="false" ht="13.3" outlineLevel="0" r="638">
      <c r="A638" s="16" t="n">
        <v>619</v>
      </c>
      <c r="B638" s="16" t="n">
        <f aca="false">ROUNDUP(A638/5,0)</f>
        <v>124</v>
      </c>
      <c r="C638" s="16" t="n">
        <f aca="false">ROUNDUP(A638/20.83333333,0)</f>
        <v>30</v>
      </c>
      <c r="D638" s="65" t="inlineStr">
        <f aca="false">IF(M638="",IF(C638=C637,D637,EDATE(D637,1)),M638)</f>
        <is>
          <t/>
        </is>
      </c>
      <c r="E638" s="16" t="n">
        <f aca="false">I637</f>
        <v>5507775.81</v>
      </c>
      <c r="F638" s="15" t="n">
        <f aca="false">ROUND(MIN($B$14,IF(SizeCalc="margin",E638*$E$13*$E$12/100000,E638*$I$13/$I$12/10)),2)</f>
        <v>100</v>
      </c>
      <c r="G638" s="15" t="n">
        <f aca="false">$B$12*$B$13</f>
        <v>10</v>
      </c>
      <c r="H638" s="15" t="n">
        <f aca="false">IF(Q638="",G638*F638*10,Q638)</f>
        <v>10000</v>
      </c>
      <c r="I638" s="18" t="n">
        <f aca="false">E638+H638</f>
        <v>5517775.81</v>
      </c>
      <c r="J638" s="18" t="n">
        <f aca="false">J637+(I638-I637)</f>
        <v>5467775.81</v>
      </c>
      <c r="K638" s="67" t="n">
        <f aca="false">H638/E638</f>
        <v>0.00181561493150172</v>
      </c>
      <c r="L638" s="67"/>
      <c r="M638" s="64"/>
      <c r="N638" s="16" t="str">
        <f aca="false">IF(M638="","",SUMIF('Daily Fills'!L617:L20603,'Growth Plan &amp; Statistics'!M638,'Daily Fills'!O617:O20603))</f>
        <v/>
      </c>
      <c r="O638" s="15" t="str">
        <f aca="false">IF(N638="","",SUMIF('Daily Fills'!L617:L20603,'Growth Plan &amp; Statistics'!M638,'Daily Fills'!P617:P20603))</f>
        <v/>
      </c>
      <c r="P638" s="15" t="str">
        <f aca="false">IF(O638="","",SUMIF('Daily Fills'!L617:L20615,'Growth Plan &amp; Statistics'!M638,'Daily Fills'!E617:E20615)/1000000)</f>
        <v/>
      </c>
      <c r="Q638" s="16"/>
      <c r="R638" s="16" t="str">
        <f aca="false">IF(N638="","",F638)</f>
        <v/>
      </c>
      <c r="S638" s="10"/>
    </row>
    <row collapsed="false" customFormat="false" customHeight="false" hidden="false" ht="13.3" outlineLevel="0" r="639">
      <c r="A639" s="16" t="n">
        <v>620</v>
      </c>
      <c r="B639" s="16" t="n">
        <f aca="false">ROUNDUP(A639/5,0)</f>
        <v>124</v>
      </c>
      <c r="C639" s="16" t="n">
        <f aca="false">ROUNDUP(A639/20.83333333,0)</f>
        <v>30</v>
      </c>
      <c r="D639" s="65" t="inlineStr">
        <f aca="false">IF(M639="",IF(C639=C638,D638,EDATE(D638,1)),M639)</f>
        <is>
          <t/>
        </is>
      </c>
      <c r="E639" s="16" t="n">
        <f aca="false">I638</f>
        <v>5517775.81</v>
      </c>
      <c r="F639" s="15" t="n">
        <f aca="false">ROUND(MIN($B$14,IF(SizeCalc="margin",E639*$E$13*$E$12/100000,E639*$I$13/$I$12/10)),2)</f>
        <v>100</v>
      </c>
      <c r="G639" s="15" t="n">
        <f aca="false">$B$12*$B$13</f>
        <v>10</v>
      </c>
      <c r="H639" s="15" t="n">
        <f aca="false">IF(Q639="",G639*F639*10,Q639)</f>
        <v>10000</v>
      </c>
      <c r="I639" s="18" t="n">
        <f aca="false">E639+H639</f>
        <v>5527775.81</v>
      </c>
      <c r="J639" s="18" t="n">
        <f aca="false">J638+(I639-I638)</f>
        <v>5477775.81</v>
      </c>
      <c r="K639" s="67" t="n">
        <f aca="false">H639/E639</f>
        <v>0.00181232444817289</v>
      </c>
      <c r="L639" s="67"/>
      <c r="M639" s="64"/>
      <c r="N639" s="16" t="str">
        <f aca="false">IF(M639="","",SUMIF('Daily Fills'!L618:L20604,'Growth Plan &amp; Statistics'!M639,'Daily Fills'!O618:O20604))</f>
        <v/>
      </c>
      <c r="O639" s="15" t="str">
        <f aca="false">IF(N639="","",SUMIF('Daily Fills'!L618:L20604,'Growth Plan &amp; Statistics'!M639,'Daily Fills'!P618:P20604))</f>
        <v/>
      </c>
      <c r="P639" s="15" t="str">
        <f aca="false">IF(O639="","",SUMIF('Daily Fills'!L618:L20616,'Growth Plan &amp; Statistics'!M639,'Daily Fills'!E618:E20616)/1000000)</f>
        <v/>
      </c>
      <c r="Q639" s="16"/>
      <c r="R639" s="16" t="str">
        <f aca="false">IF(N639="","",F639)</f>
        <v/>
      </c>
      <c r="S639" s="10"/>
    </row>
    <row collapsed="false" customFormat="false" customHeight="false" hidden="false" ht="13.3" outlineLevel="0" r="640">
      <c r="A640" s="16" t="n">
        <v>621</v>
      </c>
      <c r="B640" s="16" t="n">
        <f aca="false">ROUNDUP(A640/5,0)</f>
        <v>125</v>
      </c>
      <c r="C640" s="16" t="n">
        <f aca="false">ROUNDUP(A640/20.83333333,0)</f>
        <v>30</v>
      </c>
      <c r="D640" s="65" t="inlineStr">
        <f aca="false">IF(M640="",IF(C640=C639,D639,EDATE(D639,1)),M640)</f>
        <is>
          <t/>
        </is>
      </c>
      <c r="E640" s="16" t="n">
        <f aca="false">I639</f>
        <v>5527775.81</v>
      </c>
      <c r="F640" s="15" t="n">
        <f aca="false">ROUND(MIN($B$14,IF(SizeCalc="margin",E640*$E$13*$E$12/100000,E640*$I$13/$I$12/10)),2)</f>
        <v>100</v>
      </c>
      <c r="G640" s="15" t="n">
        <f aca="false">$B$12*$B$13</f>
        <v>10</v>
      </c>
      <c r="H640" s="15" t="n">
        <f aca="false">IF(Q640="",G640*F640*10,Q640)</f>
        <v>10000</v>
      </c>
      <c r="I640" s="18" t="n">
        <f aca="false">E640+H640</f>
        <v>5537775.81</v>
      </c>
      <c r="J640" s="18" t="n">
        <f aca="false">J639+(I640-I639)</f>
        <v>5487775.81</v>
      </c>
      <c r="K640" s="67" t="n">
        <f aca="false">H640/E640</f>
        <v>0.00180904587011462</v>
      </c>
      <c r="L640" s="67"/>
      <c r="M640" s="64"/>
      <c r="N640" s="16" t="str">
        <f aca="false">IF(M640="","",SUMIF('Daily Fills'!L619:L20605,'Growth Plan &amp; Statistics'!M640,'Daily Fills'!O619:O20605))</f>
        <v/>
      </c>
      <c r="O640" s="15" t="str">
        <f aca="false">IF(N640="","",SUMIF('Daily Fills'!L619:L20605,'Growth Plan &amp; Statistics'!M640,'Daily Fills'!P619:P20605))</f>
        <v/>
      </c>
      <c r="P640" s="15" t="str">
        <f aca="false">IF(O640="","",SUMIF('Daily Fills'!L619:L20617,'Growth Plan &amp; Statistics'!M640,'Daily Fills'!E619:E20617)/1000000)</f>
        <v/>
      </c>
      <c r="Q640" s="16"/>
      <c r="R640" s="16" t="str">
        <f aca="false">IF(N640="","",F640)</f>
        <v/>
      </c>
      <c r="S640" s="10"/>
    </row>
    <row collapsed="false" customFormat="false" customHeight="false" hidden="false" ht="13.3" outlineLevel="0" r="641">
      <c r="A641" s="16" t="n">
        <v>622</v>
      </c>
      <c r="B641" s="16" t="n">
        <f aca="false">ROUNDUP(A641/5,0)</f>
        <v>125</v>
      </c>
      <c r="C641" s="16" t="n">
        <f aca="false">ROUNDUP(A641/20.83333333,0)</f>
        <v>30</v>
      </c>
      <c r="D641" s="65" t="inlineStr">
        <f aca="false">IF(M641="",IF(C641=C640,D640,EDATE(D640,1)),M641)</f>
        <is>
          <t/>
        </is>
      </c>
      <c r="E641" s="16" t="n">
        <f aca="false">I640</f>
        <v>5537775.81</v>
      </c>
      <c r="F641" s="15" t="n">
        <f aca="false">ROUND(MIN($B$14,IF(SizeCalc="margin",E641*$E$13*$E$12/100000,E641*$I$13/$I$12/10)),2)</f>
        <v>100</v>
      </c>
      <c r="G641" s="15" t="n">
        <f aca="false">$B$12*$B$13</f>
        <v>10</v>
      </c>
      <c r="H641" s="15" t="n">
        <f aca="false">IF(Q641="",G641*F641*10,Q641)</f>
        <v>10000</v>
      </c>
      <c r="I641" s="18" t="n">
        <f aca="false">E641+H641</f>
        <v>5547775.81</v>
      </c>
      <c r="J641" s="18" t="n">
        <f aca="false">J640+(I641-I640)</f>
        <v>5497775.81</v>
      </c>
      <c r="K641" s="67" t="n">
        <f aca="false">H641/E641</f>
        <v>0.00180577913283203</v>
      </c>
      <c r="L641" s="67"/>
      <c r="M641" s="64"/>
      <c r="N641" s="16" t="str">
        <f aca="false">IF(M641="","",SUMIF('Daily Fills'!L620:L20606,'Growth Plan &amp; Statistics'!M641,'Daily Fills'!O620:O20606))</f>
        <v/>
      </c>
      <c r="O641" s="15" t="str">
        <f aca="false">IF(N641="","",SUMIF('Daily Fills'!L620:L20606,'Growth Plan &amp; Statistics'!M641,'Daily Fills'!P620:P20606))</f>
        <v/>
      </c>
      <c r="P641" s="15" t="str">
        <f aca="false">IF(O641="","",SUMIF('Daily Fills'!L620:L20618,'Growth Plan &amp; Statistics'!M641,'Daily Fills'!E620:E20618)/1000000)</f>
        <v/>
      </c>
      <c r="Q641" s="16"/>
      <c r="R641" s="16" t="str">
        <f aca="false">IF(N641="","",F641)</f>
        <v/>
      </c>
      <c r="S641" s="10"/>
    </row>
    <row collapsed="false" customFormat="false" customHeight="false" hidden="false" ht="13.3" outlineLevel="0" r="642">
      <c r="A642" s="16" t="n">
        <v>623</v>
      </c>
      <c r="B642" s="16" t="n">
        <f aca="false">ROUNDUP(A642/5,0)</f>
        <v>125</v>
      </c>
      <c r="C642" s="16" t="n">
        <f aca="false">ROUNDUP(A642/20.83333333,0)</f>
        <v>30</v>
      </c>
      <c r="D642" s="65" t="inlineStr">
        <f aca="false">IF(M642="",IF(C642=C641,D641,EDATE(D641,1)),M642)</f>
        <is>
          <t/>
        </is>
      </c>
      <c r="E642" s="16" t="n">
        <f aca="false">I641</f>
        <v>5547775.81</v>
      </c>
      <c r="F642" s="15" t="n">
        <f aca="false">ROUND(MIN($B$14,IF(SizeCalc="margin",E642*$E$13*$E$12/100000,E642*$I$13/$I$12/10)),2)</f>
        <v>100</v>
      </c>
      <c r="G642" s="15" t="n">
        <f aca="false">$B$12*$B$13</f>
        <v>10</v>
      </c>
      <c r="H642" s="15" t="n">
        <f aca="false">IF(Q642="",G642*F642*10,Q642)</f>
        <v>10000</v>
      </c>
      <c r="I642" s="18" t="n">
        <f aca="false">E642+H642</f>
        <v>5557775.81</v>
      </c>
      <c r="J642" s="18" t="n">
        <f aca="false">J641+(I642-I641)</f>
        <v>5507775.81</v>
      </c>
      <c r="K642" s="67" t="n">
        <f aca="false">H642/E642</f>
        <v>0.00180252417229528</v>
      </c>
      <c r="L642" s="67"/>
      <c r="M642" s="64"/>
      <c r="N642" s="16" t="str">
        <f aca="false">IF(M642="","",SUMIF('Daily Fills'!L621:L20607,'Growth Plan &amp; Statistics'!M642,'Daily Fills'!O621:O20607))</f>
        <v/>
      </c>
      <c r="O642" s="15" t="str">
        <f aca="false">IF(N642="","",SUMIF('Daily Fills'!L621:L20607,'Growth Plan &amp; Statistics'!M642,'Daily Fills'!P621:P20607))</f>
        <v/>
      </c>
      <c r="P642" s="15" t="str">
        <f aca="false">IF(O642="","",SUMIF('Daily Fills'!L621:L20619,'Growth Plan &amp; Statistics'!M642,'Daily Fills'!E621:E20619)/1000000)</f>
        <v/>
      </c>
      <c r="Q642" s="16"/>
      <c r="R642" s="16" t="str">
        <f aca="false">IF(N642="","",F642)</f>
        <v/>
      </c>
      <c r="S642" s="10"/>
    </row>
    <row collapsed="false" customFormat="false" customHeight="false" hidden="false" ht="13.3" outlineLevel="0" r="643">
      <c r="A643" s="16" t="n">
        <v>624</v>
      </c>
      <c r="B643" s="16" t="n">
        <f aca="false">ROUNDUP(A643/5,0)</f>
        <v>125</v>
      </c>
      <c r="C643" s="16" t="n">
        <f aca="false">ROUNDUP(A643/20.83333333,0)</f>
        <v>30</v>
      </c>
      <c r="D643" s="65" t="inlineStr">
        <f aca="false">IF(M643="",IF(C643=C642,D642,EDATE(D642,1)),M643)</f>
        <is>
          <t/>
        </is>
      </c>
      <c r="E643" s="16" t="n">
        <f aca="false">I642</f>
        <v>5557775.81</v>
      </c>
      <c r="F643" s="15" t="n">
        <f aca="false">ROUND(MIN($B$14,IF(SizeCalc="margin",E643*$E$13*$E$12/100000,E643*$I$13/$I$12/10)),2)</f>
        <v>100</v>
      </c>
      <c r="G643" s="15" t="n">
        <f aca="false">$B$12*$B$13</f>
        <v>10</v>
      </c>
      <c r="H643" s="15" t="n">
        <f aca="false">IF(Q643="",G643*F643*10,Q643)</f>
        <v>10000</v>
      </c>
      <c r="I643" s="18" t="n">
        <f aca="false">E643+H643</f>
        <v>5567775.81</v>
      </c>
      <c r="J643" s="18" t="n">
        <f aca="false">J642+(I643-I642)</f>
        <v>5517775.81</v>
      </c>
      <c r="K643" s="67" t="n">
        <f aca="false">H643/E643</f>
        <v>0.00179928092493533</v>
      </c>
      <c r="L643" s="67"/>
      <c r="M643" s="64"/>
      <c r="N643" s="16" t="str">
        <f aca="false">IF(M643="","",SUMIF('Daily Fills'!L622:L20608,'Growth Plan &amp; Statistics'!M643,'Daily Fills'!O622:O20608))</f>
        <v/>
      </c>
      <c r="O643" s="15" t="str">
        <f aca="false">IF(N643="","",SUMIF('Daily Fills'!L622:L20608,'Growth Plan &amp; Statistics'!M643,'Daily Fills'!P622:P20608))</f>
        <v/>
      </c>
      <c r="P643" s="15" t="str">
        <f aca="false">IF(O643="","",SUMIF('Daily Fills'!L622:L20620,'Growth Plan &amp; Statistics'!M643,'Daily Fills'!E622:E20620)/1000000)</f>
        <v/>
      </c>
      <c r="Q643" s="16"/>
      <c r="R643" s="16" t="str">
        <f aca="false">IF(N643="","",F643)</f>
        <v/>
      </c>
      <c r="S643" s="10"/>
    </row>
    <row collapsed="false" customFormat="false" customHeight="false" hidden="false" ht="13.3" outlineLevel="0" r="644">
      <c r="A644" s="16" t="n">
        <v>625</v>
      </c>
      <c r="B644" s="16" t="n">
        <f aca="false">ROUNDUP(A644/5,0)</f>
        <v>125</v>
      </c>
      <c r="C644" s="16" t="n">
        <f aca="false">ROUNDUP(A644/20.83333333,0)</f>
        <v>31</v>
      </c>
      <c r="D644" s="65" t="n">
        <f aca="false">IF(M644="",IF(C644=C643,D643,EDATE(D643,1)),M644)</f>
        <v>42724</v>
      </c>
      <c r="E644" s="16" t="n">
        <f aca="false">I643</f>
        <v>5567775.81</v>
      </c>
      <c r="F644" s="15" t="n">
        <f aca="false">ROUND(MIN($B$14,IF(SizeCalc="margin",E644*$E$13*$E$12/100000,E644*$I$13/$I$12/10)),2)</f>
        <v>100</v>
      </c>
      <c r="G644" s="15" t="n">
        <f aca="false">$B$12*$B$13</f>
        <v>10</v>
      </c>
      <c r="H644" s="15" t="n">
        <f aca="false">IF(Q644="",G644*F644*10,Q644)</f>
        <v>10000</v>
      </c>
      <c r="I644" s="18" t="n">
        <f aca="false">E644+H644</f>
        <v>5577775.81</v>
      </c>
      <c r="J644" s="18" t="n">
        <f aca="false">J643+(I644-I643)</f>
        <v>5527775.81</v>
      </c>
      <c r="K644" s="67" t="n">
        <f aca="false">H644/E644</f>
        <v>0.00179604932763986</v>
      </c>
      <c r="L644" s="67"/>
      <c r="M644" s="64"/>
      <c r="N644" s="16" t="str">
        <f aca="false">IF(M644="","",SUMIF('Daily Fills'!L623:L20609,'Growth Plan &amp; Statistics'!M644,'Daily Fills'!O623:O20609))</f>
        <v/>
      </c>
      <c r="O644" s="15" t="str">
        <f aca="false">IF(N644="","",SUMIF('Daily Fills'!L623:L20609,'Growth Plan &amp; Statistics'!M644,'Daily Fills'!P623:P20609))</f>
        <v/>
      </c>
      <c r="P644" s="15" t="str">
        <f aca="false">IF(O644="","",SUMIF('Daily Fills'!L623:L20621,'Growth Plan &amp; Statistics'!M644,'Daily Fills'!E623:E20621)/1000000)</f>
        <v/>
      </c>
      <c r="Q644" s="16"/>
      <c r="R644" s="16" t="str">
        <f aca="false">IF(N644="","",F644)</f>
        <v/>
      </c>
      <c r="S644" s="10"/>
    </row>
    <row collapsed="false" customFormat="false" customHeight="false" hidden="false" ht="13.3" outlineLevel="0" r="645">
      <c r="A645" s="16" t="n">
        <v>626</v>
      </c>
      <c r="B645" s="16" t="n">
        <f aca="false">ROUNDUP(A645/5,0)</f>
        <v>126</v>
      </c>
      <c r="C645" s="16" t="n">
        <f aca="false">ROUNDUP(A645/20.83333333,0)</f>
        <v>31</v>
      </c>
      <c r="D645" s="65" t="inlineStr">
        <f aca="false">IF(M645="",IF(C645=C644,D644,EDATE(D644,1)),M645)</f>
        <is>
          <t/>
        </is>
      </c>
      <c r="E645" s="16" t="n">
        <f aca="false">I644</f>
        <v>5577775.81</v>
      </c>
      <c r="F645" s="15" t="n">
        <f aca="false">ROUND(MIN($B$14,IF(SizeCalc="margin",E645*$E$13*$E$12/100000,E645*$I$13/$I$12/10)),2)</f>
        <v>100</v>
      </c>
      <c r="G645" s="15" t="n">
        <f aca="false">$B$12*$B$13</f>
        <v>10</v>
      </c>
      <c r="H645" s="15" t="n">
        <f aca="false">IF(Q645="",G645*F645*10,Q645)</f>
        <v>10000</v>
      </c>
      <c r="I645" s="18" t="n">
        <f aca="false">E645+H645</f>
        <v>5587775.81</v>
      </c>
      <c r="J645" s="18" t="n">
        <f aca="false">J644+(I645-I644)</f>
        <v>5537775.81</v>
      </c>
      <c r="K645" s="67" t="n">
        <f aca="false">H645/E645</f>
        <v>0.00179282931774915</v>
      </c>
      <c r="L645" s="67"/>
      <c r="M645" s="64"/>
      <c r="N645" s="16" t="str">
        <f aca="false">IF(M645="","",SUMIF('Daily Fills'!L624:L20610,'Growth Plan &amp; Statistics'!M645,'Daily Fills'!O624:O20610))</f>
        <v/>
      </c>
      <c r="O645" s="15" t="str">
        <f aca="false">IF(N645="","",SUMIF('Daily Fills'!L624:L20610,'Growth Plan &amp; Statistics'!M645,'Daily Fills'!P624:P20610))</f>
        <v/>
      </c>
      <c r="P645" s="15" t="str">
        <f aca="false">IF(O645="","",SUMIF('Daily Fills'!L624:L20622,'Growth Plan &amp; Statistics'!M645,'Daily Fills'!E624:E20622)/1000000)</f>
        <v/>
      </c>
      <c r="Q645" s="16"/>
      <c r="R645" s="16" t="str">
        <f aca="false">IF(N645="","",F645)</f>
        <v/>
      </c>
      <c r="S645" s="10"/>
    </row>
    <row collapsed="false" customFormat="false" customHeight="false" hidden="false" ht="13.3" outlineLevel="0" r="646">
      <c r="A646" s="16" t="n">
        <v>627</v>
      </c>
      <c r="B646" s="16" t="n">
        <f aca="false">ROUNDUP(A646/5,0)</f>
        <v>126</v>
      </c>
      <c r="C646" s="16" t="n">
        <f aca="false">ROUNDUP(A646/20.83333333,0)</f>
        <v>31</v>
      </c>
      <c r="D646" s="65" t="inlineStr">
        <f aca="false">IF(M646="",IF(C646=C645,D645,EDATE(D645,1)),M646)</f>
        <is>
          <t/>
        </is>
      </c>
      <c r="E646" s="16" t="n">
        <f aca="false">I645</f>
        <v>5587775.81</v>
      </c>
      <c r="F646" s="15" t="n">
        <f aca="false">ROUND(MIN($B$14,IF(SizeCalc="margin",E646*$E$13*$E$12/100000,E646*$I$13/$I$12/10)),2)</f>
        <v>100</v>
      </c>
      <c r="G646" s="15" t="n">
        <f aca="false">$B$12*$B$13</f>
        <v>10</v>
      </c>
      <c r="H646" s="15" t="n">
        <f aca="false">IF(Q646="",G646*F646*10,Q646)</f>
        <v>10000</v>
      </c>
      <c r="I646" s="18" t="n">
        <f aca="false">E646+H646</f>
        <v>5597775.81</v>
      </c>
      <c r="J646" s="18" t="n">
        <f aca="false">J645+(I646-I645)</f>
        <v>5547775.81</v>
      </c>
      <c r="K646" s="67" t="n">
        <f aca="false">H646/E646</f>
        <v>0.001789620833052</v>
      </c>
      <c r="L646" s="67"/>
      <c r="M646" s="64"/>
      <c r="N646" s="16" t="str">
        <f aca="false">IF(M646="","",SUMIF('Daily Fills'!L625:L20611,'Growth Plan &amp; Statistics'!M646,'Daily Fills'!O625:O20611))</f>
        <v/>
      </c>
      <c r="O646" s="15" t="str">
        <f aca="false">IF(N646="","",SUMIF('Daily Fills'!L625:L20611,'Growth Plan &amp; Statistics'!M646,'Daily Fills'!P625:P20611))</f>
        <v/>
      </c>
      <c r="P646" s="15" t="str">
        <f aca="false">IF(O646="","",SUMIF('Daily Fills'!L625:L20623,'Growth Plan &amp; Statistics'!M646,'Daily Fills'!E625:E20623)/1000000)</f>
        <v/>
      </c>
      <c r="Q646" s="16"/>
      <c r="R646" s="16" t="str">
        <f aca="false">IF(N646="","",F646)</f>
        <v/>
      </c>
      <c r="S646" s="10"/>
    </row>
    <row collapsed="false" customFormat="false" customHeight="false" hidden="false" ht="13.3" outlineLevel="0" r="647">
      <c r="A647" s="16" t="n">
        <v>628</v>
      </c>
      <c r="B647" s="16" t="n">
        <f aca="false">ROUNDUP(A647/5,0)</f>
        <v>126</v>
      </c>
      <c r="C647" s="16" t="n">
        <f aca="false">ROUNDUP(A647/20.83333333,0)</f>
        <v>31</v>
      </c>
      <c r="D647" s="65" t="inlineStr">
        <f aca="false">IF(M647="",IF(C647=C646,D646,EDATE(D646,1)),M647)</f>
        <is>
          <t/>
        </is>
      </c>
      <c r="E647" s="16" t="n">
        <f aca="false">I646</f>
        <v>5597775.81</v>
      </c>
      <c r="F647" s="15" t="n">
        <f aca="false">ROUND(MIN($B$14,IF(SizeCalc="margin",E647*$E$13*$E$12/100000,E647*$I$13/$I$12/10)),2)</f>
        <v>100</v>
      </c>
      <c r="G647" s="15" t="n">
        <f aca="false">$B$12*$B$13</f>
        <v>10</v>
      </c>
      <c r="H647" s="15" t="n">
        <f aca="false">IF(Q647="",G647*F647*10,Q647)</f>
        <v>10000</v>
      </c>
      <c r="I647" s="18" t="n">
        <f aca="false">E647+H647</f>
        <v>5607775.81</v>
      </c>
      <c r="J647" s="18" t="n">
        <f aca="false">J646+(I647-I646)</f>
        <v>5557775.81</v>
      </c>
      <c r="K647" s="67" t="n">
        <f aca="false">H647/E647</f>
        <v>0.00178642381178177</v>
      </c>
      <c r="L647" s="67"/>
      <c r="M647" s="64"/>
      <c r="N647" s="16" t="str">
        <f aca="false">IF(M647="","",SUMIF('Daily Fills'!L626:L20612,'Growth Plan &amp; Statistics'!M647,'Daily Fills'!O626:O20612))</f>
        <v/>
      </c>
      <c r="O647" s="15" t="str">
        <f aca="false">IF(N647="","",SUMIF('Daily Fills'!L626:L20612,'Growth Plan &amp; Statistics'!M647,'Daily Fills'!P626:P20612))</f>
        <v/>
      </c>
      <c r="P647" s="15" t="str">
        <f aca="false">IF(O647="","",SUMIF('Daily Fills'!L626:L20624,'Growth Plan &amp; Statistics'!M647,'Daily Fills'!E626:E20624)/1000000)</f>
        <v/>
      </c>
      <c r="Q647" s="16"/>
      <c r="R647" s="16" t="str">
        <f aca="false">IF(N647="","",F647)</f>
        <v/>
      </c>
      <c r="S647" s="10"/>
    </row>
    <row collapsed="false" customFormat="false" customHeight="false" hidden="false" ht="13.3" outlineLevel="0" r="648">
      <c r="A648" s="16" t="n">
        <v>629</v>
      </c>
      <c r="B648" s="16" t="n">
        <f aca="false">ROUNDUP(A648/5,0)</f>
        <v>126</v>
      </c>
      <c r="C648" s="16" t="n">
        <f aca="false">ROUNDUP(A648/20.83333333,0)</f>
        <v>31</v>
      </c>
      <c r="D648" s="65" t="inlineStr">
        <f aca="false">IF(M648="",IF(C648=C647,D647,EDATE(D647,1)),M648)</f>
        <is>
          <t/>
        </is>
      </c>
      <c r="E648" s="16" t="n">
        <f aca="false">I647</f>
        <v>5607775.81</v>
      </c>
      <c r="F648" s="15" t="n">
        <f aca="false">ROUND(MIN($B$14,IF(SizeCalc="margin",E648*$E$13*$E$12/100000,E648*$I$13/$I$12/10)),2)</f>
        <v>100</v>
      </c>
      <c r="G648" s="15" t="n">
        <f aca="false">$B$12*$B$13</f>
        <v>10</v>
      </c>
      <c r="H648" s="15" t="n">
        <f aca="false">IF(Q648="",G648*F648*10,Q648)</f>
        <v>10000</v>
      </c>
      <c r="I648" s="18" t="n">
        <f aca="false">E648+H648</f>
        <v>5617775.81</v>
      </c>
      <c r="J648" s="18" t="n">
        <f aca="false">J647+(I648-I647)</f>
        <v>5567775.81</v>
      </c>
      <c r="K648" s="67" t="n">
        <f aca="false">H648/E648</f>
        <v>0.00178323819261241</v>
      </c>
      <c r="L648" s="67"/>
      <c r="M648" s="64"/>
      <c r="N648" s="16" t="str">
        <f aca="false">IF(M648="","",SUMIF('Daily Fills'!L627:L20613,'Growth Plan &amp; Statistics'!M648,'Daily Fills'!O627:O20613))</f>
        <v/>
      </c>
      <c r="O648" s="15" t="str">
        <f aca="false">IF(N648="","",SUMIF('Daily Fills'!L627:L20613,'Growth Plan &amp; Statistics'!M648,'Daily Fills'!P627:P20613))</f>
        <v/>
      </c>
      <c r="P648" s="15" t="str">
        <f aca="false">IF(O648="","",SUMIF('Daily Fills'!L627:L20625,'Growth Plan &amp; Statistics'!M648,'Daily Fills'!E627:E20625)/1000000)</f>
        <v/>
      </c>
      <c r="Q648" s="16"/>
      <c r="R648" s="16" t="str">
        <f aca="false">IF(N648="","",F648)</f>
        <v/>
      </c>
      <c r="S648" s="10"/>
    </row>
    <row collapsed="false" customFormat="false" customHeight="false" hidden="false" ht="13.3" outlineLevel="0" r="649">
      <c r="A649" s="16" t="n">
        <v>630</v>
      </c>
      <c r="B649" s="16" t="n">
        <f aca="false">ROUNDUP(A649/5,0)</f>
        <v>126</v>
      </c>
      <c r="C649" s="16" t="n">
        <f aca="false">ROUNDUP(A649/20.83333333,0)</f>
        <v>31</v>
      </c>
      <c r="D649" s="65" t="inlineStr">
        <f aca="false">IF(M649="",IF(C649=C648,D648,EDATE(D648,1)),M649)</f>
        <is>
          <t/>
        </is>
      </c>
      <c r="E649" s="16" t="n">
        <f aca="false">I648</f>
        <v>5617775.81</v>
      </c>
      <c r="F649" s="15" t="n">
        <f aca="false">ROUND(MIN($B$14,IF(SizeCalc="margin",E649*$E$13*$E$12/100000,E649*$I$13/$I$12/10)),2)</f>
        <v>100</v>
      </c>
      <c r="G649" s="15" t="n">
        <f aca="false">$B$12*$B$13</f>
        <v>10</v>
      </c>
      <c r="H649" s="15" t="n">
        <f aca="false">IF(Q649="",G649*F649*10,Q649)</f>
        <v>10000</v>
      </c>
      <c r="I649" s="18" t="n">
        <f aca="false">E649+H649</f>
        <v>5627775.81</v>
      </c>
      <c r="J649" s="18" t="n">
        <f aca="false">J648+(I649-I648)</f>
        <v>5577775.81</v>
      </c>
      <c r="K649" s="67" t="n">
        <f aca="false">H649/E649</f>
        <v>0.00178006391465451</v>
      </c>
      <c r="L649" s="67"/>
      <c r="M649" s="64"/>
      <c r="N649" s="16" t="str">
        <f aca="false">IF(M649="","",SUMIF('Daily Fills'!L628:L20614,'Growth Plan &amp; Statistics'!M649,'Daily Fills'!O628:O20614))</f>
        <v/>
      </c>
      <c r="O649" s="15" t="str">
        <f aca="false">IF(N649="","",SUMIF('Daily Fills'!L628:L20614,'Growth Plan &amp; Statistics'!M649,'Daily Fills'!P628:P20614))</f>
        <v/>
      </c>
      <c r="P649" s="15" t="str">
        <f aca="false">IF(O649="","",SUMIF('Daily Fills'!L628:L20626,'Growth Plan &amp; Statistics'!M649,'Daily Fills'!E628:E20626)/1000000)</f>
        <v/>
      </c>
      <c r="Q649" s="16"/>
      <c r="R649" s="16" t="str">
        <f aca="false">IF(N649="","",F649)</f>
        <v/>
      </c>
      <c r="S649" s="10"/>
    </row>
    <row collapsed="false" customFormat="false" customHeight="false" hidden="false" ht="13.3" outlineLevel="0" r="650">
      <c r="A650" s="16" t="n">
        <v>631</v>
      </c>
      <c r="B650" s="16" t="n">
        <f aca="false">ROUNDUP(A650/5,0)</f>
        <v>127</v>
      </c>
      <c r="C650" s="16" t="n">
        <f aca="false">ROUNDUP(A650/20.83333333,0)</f>
        <v>31</v>
      </c>
      <c r="D650" s="65" t="inlineStr">
        <f aca="false">IF(M650="",IF(C650=C649,D649,EDATE(D649,1)),M650)</f>
        <is>
          <t/>
        </is>
      </c>
      <c r="E650" s="16" t="n">
        <f aca="false">I649</f>
        <v>5627775.81</v>
      </c>
      <c r="F650" s="15" t="n">
        <f aca="false">ROUND(MIN($B$14,IF(SizeCalc="margin",E650*$E$13*$E$12/100000,E650*$I$13/$I$12/10)),2)</f>
        <v>100</v>
      </c>
      <c r="G650" s="15" t="n">
        <f aca="false">$B$12*$B$13</f>
        <v>10</v>
      </c>
      <c r="H650" s="15" t="n">
        <f aca="false">IF(Q650="",G650*F650*10,Q650)</f>
        <v>10000</v>
      </c>
      <c r="I650" s="18" t="n">
        <f aca="false">E650+H650</f>
        <v>5637775.81</v>
      </c>
      <c r="J650" s="18" t="n">
        <f aca="false">J649+(I650-I649)</f>
        <v>5587775.81</v>
      </c>
      <c r="K650" s="67" t="n">
        <f aca="false">H650/E650</f>
        <v>0.00177690091745144</v>
      </c>
      <c r="L650" s="67"/>
      <c r="M650" s="64"/>
      <c r="N650" s="16" t="str">
        <f aca="false">IF(M650="","",SUMIF('Daily Fills'!L629:L20615,'Growth Plan &amp; Statistics'!M650,'Daily Fills'!O629:O20615))</f>
        <v/>
      </c>
      <c r="O650" s="15" t="str">
        <f aca="false">IF(N650="","",SUMIF('Daily Fills'!L629:L20615,'Growth Plan &amp; Statistics'!M650,'Daily Fills'!P629:P20615))</f>
        <v/>
      </c>
      <c r="P650" s="15" t="str">
        <f aca="false">IF(O650="","",SUMIF('Daily Fills'!L629:L20627,'Growth Plan &amp; Statistics'!M650,'Daily Fills'!E629:E20627)/1000000)</f>
        <v/>
      </c>
      <c r="Q650" s="16"/>
      <c r="R650" s="16" t="str">
        <f aca="false">IF(N650="","",F650)</f>
        <v/>
      </c>
      <c r="S650" s="10"/>
    </row>
    <row collapsed="false" customFormat="false" customHeight="false" hidden="false" ht="13.3" outlineLevel="0" r="651">
      <c r="A651" s="16" t="n">
        <v>632</v>
      </c>
      <c r="B651" s="16" t="n">
        <f aca="false">ROUNDUP(A651/5,0)</f>
        <v>127</v>
      </c>
      <c r="C651" s="16" t="n">
        <f aca="false">ROUNDUP(A651/20.83333333,0)</f>
        <v>31</v>
      </c>
      <c r="D651" s="65" t="inlineStr">
        <f aca="false">IF(M651="",IF(C651=C650,D650,EDATE(D650,1)),M651)</f>
        <is>
          <t/>
        </is>
      </c>
      <c r="E651" s="16" t="n">
        <f aca="false">I650</f>
        <v>5637775.81</v>
      </c>
      <c r="F651" s="15" t="n">
        <f aca="false">ROUND(MIN($B$14,IF(SizeCalc="margin",E651*$E$13*$E$12/100000,E651*$I$13/$I$12/10)),2)</f>
        <v>100</v>
      </c>
      <c r="G651" s="15" t="n">
        <f aca="false">$B$12*$B$13</f>
        <v>10</v>
      </c>
      <c r="H651" s="15" t="n">
        <f aca="false">IF(Q651="",G651*F651*10,Q651)</f>
        <v>10000</v>
      </c>
      <c r="I651" s="18" t="n">
        <f aca="false">E651+H651</f>
        <v>5647775.81</v>
      </c>
      <c r="J651" s="18" t="n">
        <f aca="false">J650+(I651-I650)</f>
        <v>5597775.81</v>
      </c>
      <c r="K651" s="67" t="n">
        <f aca="false">H651/E651</f>
        <v>0.00177374914097551</v>
      </c>
      <c r="L651" s="67"/>
      <c r="M651" s="64"/>
      <c r="N651" s="16" t="str">
        <f aca="false">IF(M651="","",SUMIF('Daily Fills'!L630:L20616,'Growth Plan &amp; Statistics'!M651,'Daily Fills'!O630:O20616))</f>
        <v/>
      </c>
      <c r="O651" s="15" t="str">
        <f aca="false">IF(N651="","",SUMIF('Daily Fills'!L630:L20616,'Growth Plan &amp; Statistics'!M651,'Daily Fills'!P630:P20616))</f>
        <v/>
      </c>
      <c r="P651" s="15" t="str">
        <f aca="false">IF(O651="","",SUMIF('Daily Fills'!L630:L20628,'Growth Plan &amp; Statistics'!M651,'Daily Fills'!E630:E20628)/1000000)</f>
        <v/>
      </c>
      <c r="Q651" s="16"/>
      <c r="R651" s="16" t="str">
        <f aca="false">IF(N651="","",F651)</f>
        <v/>
      </c>
      <c r="S651" s="10"/>
    </row>
    <row collapsed="false" customFormat="false" customHeight="false" hidden="false" ht="13.3" outlineLevel="0" r="652">
      <c r="A652" s="16" t="n">
        <v>633</v>
      </c>
      <c r="B652" s="16" t="n">
        <f aca="false">ROUNDUP(A652/5,0)</f>
        <v>127</v>
      </c>
      <c r="C652" s="16" t="n">
        <f aca="false">ROUNDUP(A652/20.83333333,0)</f>
        <v>31</v>
      </c>
      <c r="D652" s="65" t="inlineStr">
        <f aca="false">IF(M652="",IF(C652=C651,D651,EDATE(D651,1)),M652)</f>
        <is>
          <t/>
        </is>
      </c>
      <c r="E652" s="16" t="n">
        <f aca="false">I651</f>
        <v>5647775.81</v>
      </c>
      <c r="F652" s="15" t="n">
        <f aca="false">ROUND(MIN($B$14,IF(SizeCalc="margin",E652*$E$13*$E$12/100000,E652*$I$13/$I$12/10)),2)</f>
        <v>100</v>
      </c>
      <c r="G652" s="15" t="n">
        <f aca="false">$B$12*$B$13</f>
        <v>10</v>
      </c>
      <c r="H652" s="15" t="n">
        <f aca="false">IF(Q652="",G652*F652*10,Q652)</f>
        <v>10000</v>
      </c>
      <c r="I652" s="18" t="n">
        <f aca="false">E652+H652</f>
        <v>5657775.81</v>
      </c>
      <c r="J652" s="18" t="n">
        <f aca="false">J651+(I652-I651)</f>
        <v>5607775.81</v>
      </c>
      <c r="K652" s="67" t="n">
        <f aca="false">H652/E652</f>
        <v>0.00177060852562418</v>
      </c>
      <c r="L652" s="67"/>
      <c r="M652" s="64"/>
      <c r="N652" s="16" t="str">
        <f aca="false">IF(M652="","",SUMIF('Daily Fills'!L631:L20617,'Growth Plan &amp; Statistics'!M652,'Daily Fills'!O631:O20617))</f>
        <v/>
      </c>
      <c r="O652" s="15" t="str">
        <f aca="false">IF(N652="","",SUMIF('Daily Fills'!L631:L20617,'Growth Plan &amp; Statistics'!M652,'Daily Fills'!P631:P20617))</f>
        <v/>
      </c>
      <c r="P652" s="15" t="str">
        <f aca="false">IF(O652="","",SUMIF('Daily Fills'!L631:L20629,'Growth Plan &amp; Statistics'!M652,'Daily Fills'!E631:E20629)/1000000)</f>
        <v/>
      </c>
      <c r="Q652" s="16"/>
      <c r="R652" s="16" t="str">
        <f aca="false">IF(N652="","",F652)</f>
        <v/>
      </c>
      <c r="S652" s="10"/>
    </row>
    <row collapsed="false" customFormat="false" customHeight="false" hidden="false" ht="13.3" outlineLevel="0" r="653">
      <c r="A653" s="16" t="n">
        <v>634</v>
      </c>
      <c r="B653" s="16" t="n">
        <f aca="false">ROUNDUP(A653/5,0)</f>
        <v>127</v>
      </c>
      <c r="C653" s="16" t="n">
        <f aca="false">ROUNDUP(A653/20.83333333,0)</f>
        <v>31</v>
      </c>
      <c r="D653" s="65" t="inlineStr">
        <f aca="false">IF(M653="",IF(C653=C652,D652,EDATE(D652,1)),M653)</f>
        <is>
          <t/>
        </is>
      </c>
      <c r="E653" s="16" t="n">
        <f aca="false">I652</f>
        <v>5657775.81</v>
      </c>
      <c r="F653" s="15" t="n">
        <f aca="false">ROUND(MIN($B$14,IF(SizeCalc="margin",E653*$E$13*$E$12/100000,E653*$I$13/$I$12/10)),2)</f>
        <v>100</v>
      </c>
      <c r="G653" s="15" t="n">
        <f aca="false">$B$12*$B$13</f>
        <v>10</v>
      </c>
      <c r="H653" s="15" t="n">
        <f aca="false">IF(Q653="",G653*F653*10,Q653)</f>
        <v>10000</v>
      </c>
      <c r="I653" s="18" t="n">
        <f aca="false">E653+H653</f>
        <v>5667775.81</v>
      </c>
      <c r="J653" s="18" t="n">
        <f aca="false">J652+(I653-I652)</f>
        <v>5617775.81</v>
      </c>
      <c r="K653" s="67" t="n">
        <f aca="false">H653/E653</f>
        <v>0.00176747901221629</v>
      </c>
      <c r="L653" s="67"/>
      <c r="M653" s="64"/>
      <c r="N653" s="16" t="str">
        <f aca="false">IF(M653="","",SUMIF('Daily Fills'!L632:L20618,'Growth Plan &amp; Statistics'!M653,'Daily Fills'!O632:O20618))</f>
        <v/>
      </c>
      <c r="O653" s="15" t="str">
        <f aca="false">IF(N653="","",SUMIF('Daily Fills'!L632:L20618,'Growth Plan &amp; Statistics'!M653,'Daily Fills'!P632:P20618))</f>
        <v/>
      </c>
      <c r="P653" s="15" t="str">
        <f aca="false">IF(O653="","",SUMIF('Daily Fills'!L632:L20630,'Growth Plan &amp; Statistics'!M653,'Daily Fills'!E632:E20630)/1000000)</f>
        <v/>
      </c>
      <c r="Q653" s="16"/>
      <c r="R653" s="16" t="str">
        <f aca="false">IF(N653="","",F653)</f>
        <v/>
      </c>
      <c r="S653" s="10"/>
    </row>
    <row collapsed="false" customFormat="false" customHeight="false" hidden="false" ht="13.3" outlineLevel="0" r="654">
      <c r="A654" s="16" t="n">
        <v>635</v>
      </c>
      <c r="B654" s="16" t="n">
        <f aca="false">ROUNDUP(A654/5,0)</f>
        <v>127</v>
      </c>
      <c r="C654" s="16" t="n">
        <f aca="false">ROUNDUP(A654/20.83333333,0)</f>
        <v>31</v>
      </c>
      <c r="D654" s="65" t="inlineStr">
        <f aca="false">IF(M654="",IF(C654=C653,D653,EDATE(D653,1)),M654)</f>
        <is>
          <t/>
        </is>
      </c>
      <c r="E654" s="16" t="n">
        <f aca="false">I653</f>
        <v>5667775.81</v>
      </c>
      <c r="F654" s="15" t="n">
        <f aca="false">ROUND(MIN($B$14,IF(SizeCalc="margin",E654*$E$13*$E$12/100000,E654*$I$13/$I$12/10)),2)</f>
        <v>100</v>
      </c>
      <c r="G654" s="15" t="n">
        <f aca="false">$B$12*$B$13</f>
        <v>10</v>
      </c>
      <c r="H654" s="15" t="n">
        <f aca="false">IF(Q654="",G654*F654*10,Q654)</f>
        <v>10000</v>
      </c>
      <c r="I654" s="18" t="n">
        <f aca="false">E654+H654</f>
        <v>5677775.81</v>
      </c>
      <c r="J654" s="18" t="n">
        <f aca="false">J653+(I654-I653)</f>
        <v>5627775.81</v>
      </c>
      <c r="K654" s="67" t="n">
        <f aca="false">H654/E654</f>
        <v>0.00176436054198834</v>
      </c>
      <c r="L654" s="67"/>
      <c r="M654" s="64"/>
      <c r="N654" s="16" t="str">
        <f aca="false">IF(M654="","",SUMIF('Daily Fills'!L633:L20619,'Growth Plan &amp; Statistics'!M654,'Daily Fills'!O633:O20619))</f>
        <v/>
      </c>
      <c r="O654" s="15" t="str">
        <f aca="false">IF(N654="","",SUMIF('Daily Fills'!L633:L20619,'Growth Plan &amp; Statistics'!M654,'Daily Fills'!P633:P20619))</f>
        <v/>
      </c>
      <c r="P654" s="15" t="str">
        <f aca="false">IF(O654="","",SUMIF('Daily Fills'!L633:L20631,'Growth Plan &amp; Statistics'!M654,'Daily Fills'!E633:E20631)/1000000)</f>
        <v/>
      </c>
      <c r="Q654" s="16"/>
      <c r="R654" s="16" t="str">
        <f aca="false">IF(N654="","",F654)</f>
        <v/>
      </c>
      <c r="S654" s="10"/>
    </row>
    <row collapsed="false" customFormat="false" customHeight="false" hidden="false" ht="13.3" outlineLevel="0" r="655">
      <c r="A655" s="16" t="n">
        <v>636</v>
      </c>
      <c r="B655" s="16" t="n">
        <f aca="false">ROUNDUP(A655/5,0)</f>
        <v>128</v>
      </c>
      <c r="C655" s="16" t="n">
        <f aca="false">ROUNDUP(A655/20.83333333,0)</f>
        <v>31</v>
      </c>
      <c r="D655" s="65" t="inlineStr">
        <f aca="false">IF(M655="",IF(C655=C654,D654,EDATE(D654,1)),M655)</f>
        <is>
          <t/>
        </is>
      </c>
      <c r="E655" s="16" t="n">
        <f aca="false">I654</f>
        <v>5677775.81</v>
      </c>
      <c r="F655" s="15" t="n">
        <f aca="false">ROUND(MIN($B$14,IF(SizeCalc="margin",E655*$E$13*$E$12/100000,E655*$I$13/$I$12/10)),2)</f>
        <v>100</v>
      </c>
      <c r="G655" s="15" t="n">
        <f aca="false">$B$12*$B$13</f>
        <v>10</v>
      </c>
      <c r="H655" s="15" t="n">
        <f aca="false">IF(Q655="",G655*F655*10,Q655)</f>
        <v>10000</v>
      </c>
      <c r="I655" s="18" t="n">
        <f aca="false">E655+H655</f>
        <v>5687775.81</v>
      </c>
      <c r="J655" s="18" t="n">
        <f aca="false">J654+(I655-I654)</f>
        <v>5637775.81</v>
      </c>
      <c r="K655" s="67" t="n">
        <f aca="false">H655/E655</f>
        <v>0.00176125305659083</v>
      </c>
      <c r="L655" s="67"/>
      <c r="M655" s="64"/>
      <c r="N655" s="16" t="str">
        <f aca="false">IF(M655="","",SUMIF('Daily Fills'!L634:L20620,'Growth Plan &amp; Statistics'!M655,'Daily Fills'!O634:O20620))</f>
        <v/>
      </c>
      <c r="O655" s="15" t="str">
        <f aca="false">IF(N655="","",SUMIF('Daily Fills'!L634:L20620,'Growth Plan &amp; Statistics'!M655,'Daily Fills'!P634:P20620))</f>
        <v/>
      </c>
      <c r="P655" s="15" t="str">
        <f aca="false">IF(O655="","",SUMIF('Daily Fills'!L634:L20632,'Growth Plan &amp; Statistics'!M655,'Daily Fills'!E634:E20632)/1000000)</f>
        <v/>
      </c>
      <c r="Q655" s="16"/>
      <c r="R655" s="16" t="str">
        <f aca="false">IF(N655="","",F655)</f>
        <v/>
      </c>
      <c r="S655" s="10"/>
    </row>
    <row collapsed="false" customFormat="false" customHeight="false" hidden="false" ht="13.3" outlineLevel="0" r="656">
      <c r="A656" s="16" t="n">
        <v>637</v>
      </c>
      <c r="B656" s="16" t="n">
        <f aca="false">ROUNDUP(A656/5,0)</f>
        <v>128</v>
      </c>
      <c r="C656" s="16" t="n">
        <f aca="false">ROUNDUP(A656/20.83333333,0)</f>
        <v>31</v>
      </c>
      <c r="D656" s="65" t="inlineStr">
        <f aca="false">IF(M656="",IF(C656=C655,D655,EDATE(D655,1)),M656)</f>
        <is>
          <t/>
        </is>
      </c>
      <c r="E656" s="16" t="n">
        <f aca="false">I655</f>
        <v>5687775.81</v>
      </c>
      <c r="F656" s="15" t="n">
        <f aca="false">ROUND(MIN($B$14,IF(SizeCalc="margin",E656*$E$13*$E$12/100000,E656*$I$13/$I$12/10)),2)</f>
        <v>100</v>
      </c>
      <c r="G656" s="15" t="n">
        <f aca="false">$B$12*$B$13</f>
        <v>10</v>
      </c>
      <c r="H656" s="15" t="n">
        <f aca="false">IF(Q656="",G656*F656*10,Q656)</f>
        <v>10000</v>
      </c>
      <c r="I656" s="18" t="n">
        <f aca="false">E656+H656</f>
        <v>5697775.81</v>
      </c>
      <c r="J656" s="18" t="n">
        <f aca="false">J655+(I656-I655)</f>
        <v>5647775.81</v>
      </c>
      <c r="K656" s="67" t="n">
        <f aca="false">H656/E656</f>
        <v>0.00175815649808462</v>
      </c>
      <c r="L656" s="67"/>
      <c r="M656" s="64"/>
      <c r="N656" s="16" t="str">
        <f aca="false">IF(M656="","",SUMIF('Daily Fills'!L635:L20621,'Growth Plan &amp; Statistics'!M656,'Daily Fills'!O635:O20621))</f>
        <v/>
      </c>
      <c r="O656" s="15" t="str">
        <f aca="false">IF(N656="","",SUMIF('Daily Fills'!L635:L20621,'Growth Plan &amp; Statistics'!M656,'Daily Fills'!P635:P20621))</f>
        <v/>
      </c>
      <c r="P656" s="15" t="str">
        <f aca="false">IF(O656="","",SUMIF('Daily Fills'!L635:L20633,'Growth Plan &amp; Statistics'!M656,'Daily Fills'!E635:E20633)/1000000)</f>
        <v/>
      </c>
      <c r="Q656" s="16"/>
      <c r="R656" s="16" t="str">
        <f aca="false">IF(N656="","",F656)</f>
        <v/>
      </c>
      <c r="S656" s="10"/>
    </row>
    <row collapsed="false" customFormat="false" customHeight="false" hidden="false" ht="13.3" outlineLevel="0" r="657">
      <c r="A657" s="16" t="n">
        <v>638</v>
      </c>
      <c r="B657" s="16" t="n">
        <f aca="false">ROUNDUP(A657/5,0)</f>
        <v>128</v>
      </c>
      <c r="C657" s="16" t="n">
        <f aca="false">ROUNDUP(A657/20.83333333,0)</f>
        <v>31</v>
      </c>
      <c r="D657" s="65" t="inlineStr">
        <f aca="false">IF(M657="",IF(C657=C656,D656,EDATE(D656,1)),M657)</f>
        <is>
          <t/>
        </is>
      </c>
      <c r="E657" s="16" t="n">
        <f aca="false">I656</f>
        <v>5697775.81</v>
      </c>
      <c r="F657" s="15" t="n">
        <f aca="false">ROUND(MIN($B$14,IF(SizeCalc="margin",E657*$E$13*$E$12/100000,E657*$I$13/$I$12/10)),2)</f>
        <v>100</v>
      </c>
      <c r="G657" s="15" t="n">
        <f aca="false">$B$12*$B$13</f>
        <v>10</v>
      </c>
      <c r="H657" s="15" t="n">
        <f aca="false">IF(Q657="",G657*F657*10,Q657)</f>
        <v>10000</v>
      </c>
      <c r="I657" s="18" t="n">
        <f aca="false">E657+H657</f>
        <v>5707775.81</v>
      </c>
      <c r="J657" s="18" t="n">
        <f aca="false">J656+(I657-I656)</f>
        <v>5657775.81</v>
      </c>
      <c r="K657" s="67" t="n">
        <f aca="false">H657/E657</f>
        <v>0.00175507080893729</v>
      </c>
      <c r="L657" s="67"/>
      <c r="M657" s="64"/>
      <c r="N657" s="16" t="str">
        <f aca="false">IF(M657="","",SUMIF('Daily Fills'!L636:L20622,'Growth Plan &amp; Statistics'!M657,'Daily Fills'!O636:O20622))</f>
        <v/>
      </c>
      <c r="O657" s="15" t="str">
        <f aca="false">IF(N657="","",SUMIF('Daily Fills'!L636:L20622,'Growth Plan &amp; Statistics'!M657,'Daily Fills'!P636:P20622))</f>
        <v/>
      </c>
      <c r="P657" s="15" t="str">
        <f aca="false">IF(O657="","",SUMIF('Daily Fills'!L636:L20634,'Growth Plan &amp; Statistics'!M657,'Daily Fills'!E636:E20634)/1000000)</f>
        <v/>
      </c>
      <c r="Q657" s="16"/>
      <c r="R657" s="16" t="str">
        <f aca="false">IF(N657="","",F657)</f>
        <v/>
      </c>
      <c r="S657" s="10"/>
    </row>
    <row collapsed="false" customFormat="false" customHeight="false" hidden="false" ht="13.3" outlineLevel="0" r="658">
      <c r="A658" s="16" t="n">
        <v>639</v>
      </c>
      <c r="B658" s="16" t="n">
        <f aca="false">ROUNDUP(A658/5,0)</f>
        <v>128</v>
      </c>
      <c r="C658" s="16" t="n">
        <f aca="false">ROUNDUP(A658/20.83333333,0)</f>
        <v>31</v>
      </c>
      <c r="D658" s="65" t="inlineStr">
        <f aca="false">IF(M658="",IF(C658=C657,D657,EDATE(D657,1)),M658)</f>
        <is>
          <t/>
        </is>
      </c>
      <c r="E658" s="16" t="n">
        <f aca="false">I657</f>
        <v>5707775.81</v>
      </c>
      <c r="F658" s="15" t="n">
        <f aca="false">ROUND(MIN($B$14,IF(SizeCalc="margin",E658*$E$13*$E$12/100000,E658*$I$13/$I$12/10)),2)</f>
        <v>100</v>
      </c>
      <c r="G658" s="15" t="n">
        <f aca="false">$B$12*$B$13</f>
        <v>10</v>
      </c>
      <c r="H658" s="15" t="n">
        <f aca="false">IF(Q658="",G658*F658*10,Q658)</f>
        <v>10000</v>
      </c>
      <c r="I658" s="18" t="n">
        <f aca="false">E658+H658</f>
        <v>5717775.81</v>
      </c>
      <c r="J658" s="18" t="n">
        <f aca="false">J657+(I658-I657)</f>
        <v>5667775.81</v>
      </c>
      <c r="K658" s="67" t="n">
        <f aca="false">H658/E658</f>
        <v>0.00175199593201962</v>
      </c>
      <c r="L658" s="67"/>
      <c r="M658" s="64"/>
      <c r="N658" s="16" t="str">
        <f aca="false">IF(M658="","",SUMIF('Daily Fills'!L637:L20623,'Growth Plan &amp; Statistics'!M658,'Daily Fills'!O637:O20623))</f>
        <v/>
      </c>
      <c r="O658" s="15" t="str">
        <f aca="false">IF(N658="","",SUMIF('Daily Fills'!L637:L20623,'Growth Plan &amp; Statistics'!M658,'Daily Fills'!P637:P20623))</f>
        <v/>
      </c>
      <c r="P658" s="15" t="str">
        <f aca="false">IF(O658="","",SUMIF('Daily Fills'!L637:L20635,'Growth Plan &amp; Statistics'!M658,'Daily Fills'!E637:E20635)/1000000)</f>
        <v/>
      </c>
      <c r="Q658" s="16"/>
      <c r="R658" s="16" t="str">
        <f aca="false">IF(N658="","",F658)</f>
        <v/>
      </c>
      <c r="S658" s="10"/>
    </row>
    <row collapsed="false" customFormat="false" customHeight="false" hidden="false" ht="13.3" outlineLevel="0" r="659">
      <c r="A659" s="16" t="n">
        <v>640</v>
      </c>
      <c r="B659" s="16" t="n">
        <f aca="false">ROUNDUP(A659/5,0)</f>
        <v>128</v>
      </c>
      <c r="C659" s="16" t="n">
        <f aca="false">ROUNDUP(A659/20.83333333,0)</f>
        <v>31</v>
      </c>
      <c r="D659" s="65" t="inlineStr">
        <f aca="false">IF(M659="",IF(C659=C658,D658,EDATE(D658,1)),M659)</f>
        <is>
          <t/>
        </is>
      </c>
      <c r="E659" s="16" t="n">
        <f aca="false">I658</f>
        <v>5717775.81</v>
      </c>
      <c r="F659" s="15" t="n">
        <f aca="false">ROUND(MIN($B$14,IF(SizeCalc="margin",E659*$E$13*$E$12/100000,E659*$I$13/$I$12/10)),2)</f>
        <v>100</v>
      </c>
      <c r="G659" s="15" t="n">
        <f aca="false">$B$12*$B$13</f>
        <v>10</v>
      </c>
      <c r="H659" s="15" t="n">
        <f aca="false">IF(Q659="",G659*F659*10,Q659)</f>
        <v>10000</v>
      </c>
      <c r="I659" s="18" t="n">
        <f aca="false">E659+H659</f>
        <v>5727775.81</v>
      </c>
      <c r="J659" s="18" t="n">
        <f aca="false">J658+(I659-I658)</f>
        <v>5677775.81</v>
      </c>
      <c r="K659" s="67" t="n">
        <f aca="false">H659/E659</f>
        <v>0.00174893181060207</v>
      </c>
      <c r="L659" s="67"/>
      <c r="M659" s="64"/>
      <c r="N659" s="16" t="str">
        <f aca="false">IF(M659="","",SUMIF('Daily Fills'!L638:L20624,'Growth Plan &amp; Statistics'!M659,'Daily Fills'!O638:O20624))</f>
        <v/>
      </c>
      <c r="O659" s="15" t="str">
        <f aca="false">IF(N659="","",SUMIF('Daily Fills'!L638:L20624,'Growth Plan &amp; Statistics'!M659,'Daily Fills'!P638:P20624))</f>
        <v/>
      </c>
      <c r="P659" s="15" t="str">
        <f aca="false">IF(O659="","",SUMIF('Daily Fills'!L638:L20636,'Growth Plan &amp; Statistics'!M659,'Daily Fills'!E638:E20636)/1000000)</f>
        <v/>
      </c>
      <c r="Q659" s="16"/>
      <c r="R659" s="16" t="str">
        <f aca="false">IF(N659="","",F659)</f>
        <v/>
      </c>
      <c r="S659" s="10"/>
    </row>
    <row collapsed="false" customFormat="false" customHeight="false" hidden="false" ht="13.3" outlineLevel="0" r="660">
      <c r="A660" s="16" t="n">
        <v>641</v>
      </c>
      <c r="B660" s="16" t="n">
        <f aca="false">ROUNDUP(A660/5,0)</f>
        <v>129</v>
      </c>
      <c r="C660" s="16" t="n">
        <f aca="false">ROUNDUP(A660/20.83333333,0)</f>
        <v>31</v>
      </c>
      <c r="D660" s="65" t="inlineStr">
        <f aca="false">IF(M660="",IF(C660=C659,D659,EDATE(D659,1)),M660)</f>
        <is>
          <t/>
        </is>
      </c>
      <c r="E660" s="16" t="n">
        <f aca="false">I659</f>
        <v>5727775.81</v>
      </c>
      <c r="F660" s="15" t="n">
        <f aca="false">ROUND(MIN($B$14,IF(SizeCalc="margin",E660*$E$13*$E$12/100000,E660*$I$13/$I$12/10)),2)</f>
        <v>100</v>
      </c>
      <c r="G660" s="15" t="n">
        <f aca="false">$B$12*$B$13</f>
        <v>10</v>
      </c>
      <c r="H660" s="15" t="n">
        <f aca="false">IF(Q660="",G660*F660*10,Q660)</f>
        <v>10000</v>
      </c>
      <c r="I660" s="18" t="n">
        <f aca="false">E660+H660</f>
        <v>5737775.81</v>
      </c>
      <c r="J660" s="18" t="n">
        <f aca="false">J659+(I660-I659)</f>
        <v>5687775.81</v>
      </c>
      <c r="K660" s="67" t="n">
        <f aca="false">H660/E660</f>
        <v>0.00174587838835124</v>
      </c>
      <c r="L660" s="67"/>
      <c r="M660" s="64"/>
      <c r="N660" s="16" t="str">
        <f aca="false">IF(M660="","",SUMIF('Daily Fills'!L639:L20625,'Growth Plan &amp; Statistics'!M660,'Daily Fills'!O639:O20625))</f>
        <v/>
      </c>
      <c r="O660" s="15" t="str">
        <f aca="false">IF(N660="","",SUMIF('Daily Fills'!L639:L20625,'Growth Plan &amp; Statistics'!M660,'Daily Fills'!P639:P20625))</f>
        <v/>
      </c>
      <c r="P660" s="15" t="str">
        <f aca="false">IF(O660="","",SUMIF('Daily Fills'!L639:L20637,'Growth Plan &amp; Statistics'!M660,'Daily Fills'!E639:E20637)/1000000)</f>
        <v/>
      </c>
      <c r="Q660" s="16"/>
      <c r="R660" s="16" t="str">
        <f aca="false">IF(N660="","",F660)</f>
        <v/>
      </c>
      <c r="S660" s="10"/>
    </row>
    <row collapsed="false" customFormat="false" customHeight="false" hidden="false" ht="13.3" outlineLevel="0" r="661">
      <c r="A661" s="16" t="n">
        <v>642</v>
      </c>
      <c r="B661" s="16" t="n">
        <f aca="false">ROUNDUP(A661/5,0)</f>
        <v>129</v>
      </c>
      <c r="C661" s="16" t="n">
        <f aca="false">ROUNDUP(A661/20.83333333,0)</f>
        <v>31</v>
      </c>
      <c r="D661" s="65" t="inlineStr">
        <f aca="false">IF(M661="",IF(C661=C660,D660,EDATE(D660,1)),M661)</f>
        <is>
          <t/>
        </is>
      </c>
      <c r="E661" s="16" t="n">
        <f aca="false">I660</f>
        <v>5737775.81</v>
      </c>
      <c r="F661" s="15" t="n">
        <f aca="false">ROUND(MIN($B$14,IF(SizeCalc="margin",E661*$E$13*$E$12/100000,E661*$I$13/$I$12/10)),2)</f>
        <v>100</v>
      </c>
      <c r="G661" s="15" t="n">
        <f aca="false">$B$12*$B$13</f>
        <v>10</v>
      </c>
      <c r="H661" s="15" t="n">
        <f aca="false">IF(Q661="",G661*F661*10,Q661)</f>
        <v>10000</v>
      </c>
      <c r="I661" s="18" t="n">
        <f aca="false">E661+H661</f>
        <v>5747775.81</v>
      </c>
      <c r="J661" s="18" t="n">
        <f aca="false">J660+(I661-I660)</f>
        <v>5697775.81</v>
      </c>
      <c r="K661" s="67" t="n">
        <f aca="false">H661/E661</f>
        <v>0.00174283560932646</v>
      </c>
      <c r="L661" s="67"/>
      <c r="M661" s="64"/>
      <c r="N661" s="16" t="str">
        <f aca="false">IF(M661="","",SUMIF('Daily Fills'!L640:L20626,'Growth Plan &amp; Statistics'!M661,'Daily Fills'!O640:O20626))</f>
        <v/>
      </c>
      <c r="O661" s="15" t="str">
        <f aca="false">IF(N661="","",SUMIF('Daily Fills'!L640:L20626,'Growth Plan &amp; Statistics'!M661,'Daily Fills'!P640:P20626))</f>
        <v/>
      </c>
      <c r="P661" s="15" t="str">
        <f aca="false">IF(O661="","",SUMIF('Daily Fills'!L640:L20638,'Growth Plan &amp; Statistics'!M661,'Daily Fills'!E640:E20638)/1000000)</f>
        <v/>
      </c>
      <c r="Q661" s="16"/>
      <c r="R661" s="16" t="str">
        <f aca="false">IF(N661="","",F661)</f>
        <v/>
      </c>
      <c r="S661" s="10"/>
    </row>
    <row collapsed="false" customFormat="false" customHeight="false" hidden="false" ht="13.3" outlineLevel="0" r="662">
      <c r="A662" s="16" t="n">
        <v>643</v>
      </c>
      <c r="B662" s="16" t="n">
        <f aca="false">ROUNDUP(A662/5,0)</f>
        <v>129</v>
      </c>
      <c r="C662" s="16" t="n">
        <f aca="false">ROUNDUP(A662/20.83333333,0)</f>
        <v>31</v>
      </c>
      <c r="D662" s="65" t="inlineStr">
        <f aca="false">IF(M662="",IF(C662=C661,D661,EDATE(D661,1)),M662)</f>
        <is>
          <t/>
        </is>
      </c>
      <c r="E662" s="16" t="n">
        <f aca="false">I661</f>
        <v>5747775.81</v>
      </c>
      <c r="F662" s="15" t="n">
        <f aca="false">ROUND(MIN($B$14,IF(SizeCalc="margin",E662*$E$13*$E$12/100000,E662*$I$13/$I$12/10)),2)</f>
        <v>100</v>
      </c>
      <c r="G662" s="15" t="n">
        <f aca="false">$B$12*$B$13</f>
        <v>10</v>
      </c>
      <c r="H662" s="15" t="n">
        <f aca="false">IF(Q662="",G662*F662*10,Q662)</f>
        <v>10000</v>
      </c>
      <c r="I662" s="18" t="n">
        <f aca="false">E662+H662</f>
        <v>5757775.81</v>
      </c>
      <c r="J662" s="18" t="n">
        <f aca="false">J661+(I662-I661)</f>
        <v>5707775.81</v>
      </c>
      <c r="K662" s="67" t="n">
        <f aca="false">H662/E662</f>
        <v>0.00173980341797639</v>
      </c>
      <c r="L662" s="67"/>
      <c r="M662" s="64"/>
      <c r="N662" s="16" t="str">
        <f aca="false">IF(M662="","",SUMIF('Daily Fills'!L641:L20627,'Growth Plan &amp; Statistics'!M662,'Daily Fills'!O641:O20627))</f>
        <v/>
      </c>
      <c r="O662" s="15" t="str">
        <f aca="false">IF(N662="","",SUMIF('Daily Fills'!L641:L20627,'Growth Plan &amp; Statistics'!M662,'Daily Fills'!P641:P20627))</f>
        <v/>
      </c>
      <c r="P662" s="15" t="str">
        <f aca="false">IF(O662="","",SUMIF('Daily Fills'!L641:L20639,'Growth Plan &amp; Statistics'!M662,'Daily Fills'!E641:E20639)/1000000)</f>
        <v/>
      </c>
      <c r="Q662" s="16"/>
      <c r="R662" s="16" t="str">
        <f aca="false">IF(N662="","",F662)</f>
        <v/>
      </c>
      <c r="S662" s="10"/>
    </row>
    <row collapsed="false" customFormat="false" customHeight="false" hidden="false" ht="13.3" outlineLevel="0" r="663">
      <c r="A663" s="16" t="n">
        <v>644</v>
      </c>
      <c r="B663" s="16" t="n">
        <f aca="false">ROUNDUP(A663/5,0)</f>
        <v>129</v>
      </c>
      <c r="C663" s="16" t="n">
        <f aca="false">ROUNDUP(A663/20.83333333,0)</f>
        <v>31</v>
      </c>
      <c r="D663" s="65" t="inlineStr">
        <f aca="false">IF(M663="",IF(C663=C662,D662,EDATE(D662,1)),M663)</f>
        <is>
          <t/>
        </is>
      </c>
      <c r="E663" s="16" t="n">
        <f aca="false">I662</f>
        <v>5757775.81</v>
      </c>
      <c r="F663" s="15" t="n">
        <f aca="false">ROUND(MIN($B$14,IF(SizeCalc="margin",E663*$E$13*$E$12/100000,E663*$I$13/$I$12/10)),2)</f>
        <v>100</v>
      </c>
      <c r="G663" s="15" t="n">
        <f aca="false">$B$12*$B$13</f>
        <v>10</v>
      </c>
      <c r="H663" s="15" t="n">
        <f aca="false">IF(Q663="",G663*F663*10,Q663)</f>
        <v>10000</v>
      </c>
      <c r="I663" s="18" t="n">
        <f aca="false">E663+H663</f>
        <v>5767775.81</v>
      </c>
      <c r="J663" s="18" t="n">
        <f aca="false">J662+(I663-I662)</f>
        <v>5717775.81</v>
      </c>
      <c r="K663" s="67" t="n">
        <f aca="false">H663/E663</f>
        <v>0.00173678175913556</v>
      </c>
      <c r="L663" s="67"/>
      <c r="M663" s="64"/>
      <c r="N663" s="16" t="str">
        <f aca="false">IF(M663="","",SUMIF('Daily Fills'!L642:L20628,'Growth Plan &amp; Statistics'!M663,'Daily Fills'!O642:O20628))</f>
        <v/>
      </c>
      <c r="O663" s="15" t="str">
        <f aca="false">IF(N663="","",SUMIF('Daily Fills'!L642:L20628,'Growth Plan &amp; Statistics'!M663,'Daily Fills'!P642:P20628))</f>
        <v/>
      </c>
      <c r="P663" s="15" t="str">
        <f aca="false">IF(O663="","",SUMIF('Daily Fills'!L642:L20640,'Growth Plan &amp; Statistics'!M663,'Daily Fills'!E642:E20640)/1000000)</f>
        <v/>
      </c>
      <c r="Q663" s="16"/>
      <c r="R663" s="16" t="str">
        <f aca="false">IF(N663="","",F663)</f>
        <v/>
      </c>
      <c r="S663" s="10"/>
    </row>
    <row collapsed="false" customFormat="false" customHeight="false" hidden="false" ht="13.3" outlineLevel="0" r="664">
      <c r="A664" s="16" t="n">
        <v>645</v>
      </c>
      <c r="B664" s="16" t="n">
        <f aca="false">ROUNDUP(A664/5,0)</f>
        <v>129</v>
      </c>
      <c r="C664" s="16" t="n">
        <f aca="false">ROUNDUP(A664/20.83333333,0)</f>
        <v>31</v>
      </c>
      <c r="D664" s="65" t="inlineStr">
        <f aca="false">IF(M664="",IF(C664=C663,D663,EDATE(D663,1)),M664)</f>
        <is>
          <t/>
        </is>
      </c>
      <c r="E664" s="16" t="n">
        <f aca="false">I663</f>
        <v>5767775.81</v>
      </c>
      <c r="F664" s="15" t="n">
        <f aca="false">ROUND(MIN($B$14,IF(SizeCalc="margin",E664*$E$13*$E$12/100000,E664*$I$13/$I$12/10)),2)</f>
        <v>100</v>
      </c>
      <c r="G664" s="15" t="n">
        <f aca="false">$B$12*$B$13</f>
        <v>10</v>
      </c>
      <c r="H664" s="15" t="n">
        <f aca="false">IF(Q664="",G664*F664*10,Q664)</f>
        <v>10000</v>
      </c>
      <c r="I664" s="18" t="n">
        <f aca="false">E664+H664</f>
        <v>5777775.81</v>
      </c>
      <c r="J664" s="18" t="n">
        <f aca="false">J663+(I664-I663)</f>
        <v>5727775.81</v>
      </c>
      <c r="K664" s="67" t="n">
        <f aca="false">H664/E664</f>
        <v>0.00173377057802113</v>
      </c>
      <c r="L664" s="67"/>
      <c r="M664" s="64"/>
      <c r="N664" s="16" t="str">
        <f aca="false">IF(M664="","",SUMIF('Daily Fills'!L643:L20629,'Growth Plan &amp; Statistics'!M664,'Daily Fills'!O643:O20629))</f>
        <v/>
      </c>
      <c r="O664" s="15" t="str">
        <f aca="false">IF(N664="","",SUMIF('Daily Fills'!L643:L20629,'Growth Plan &amp; Statistics'!M664,'Daily Fills'!P643:P20629))</f>
        <v/>
      </c>
      <c r="P664" s="15" t="str">
        <f aca="false">IF(O664="","",SUMIF('Daily Fills'!L643:L20641,'Growth Plan &amp; Statistics'!M664,'Daily Fills'!E643:E20641)/1000000)</f>
        <v/>
      </c>
      <c r="Q664" s="16"/>
      <c r="R664" s="16" t="str">
        <f aca="false">IF(N664="","",F664)</f>
        <v/>
      </c>
      <c r="S664" s="10"/>
    </row>
    <row collapsed="false" customFormat="false" customHeight="false" hidden="false" ht="13.3" outlineLevel="0" r="665">
      <c r="A665" s="16" t="n">
        <v>646</v>
      </c>
      <c r="B665" s="16" t="n">
        <f aca="false">ROUNDUP(A665/5,0)</f>
        <v>130</v>
      </c>
      <c r="C665" s="16" t="n">
        <f aca="false">ROUNDUP(A665/20.83333333,0)</f>
        <v>32</v>
      </c>
      <c r="D665" s="65" t="n">
        <f aca="false">IF(M665="",IF(C665=C664,D664,EDATE(D664,1)),M665)</f>
        <v>42755</v>
      </c>
      <c r="E665" s="16" t="n">
        <f aca="false">I664</f>
        <v>5777775.81</v>
      </c>
      <c r="F665" s="15" t="n">
        <f aca="false">ROUND(MIN($B$14,IF(SizeCalc="margin",E665*$E$13*$E$12/100000,E665*$I$13/$I$12/10)),2)</f>
        <v>100</v>
      </c>
      <c r="G665" s="15" t="n">
        <f aca="false">$B$12*$B$13</f>
        <v>10</v>
      </c>
      <c r="H665" s="15" t="n">
        <f aca="false">IF(Q665="",G665*F665*10,Q665)</f>
        <v>10000</v>
      </c>
      <c r="I665" s="18" t="n">
        <f aca="false">E665+H665</f>
        <v>5787775.81</v>
      </c>
      <c r="J665" s="18" t="n">
        <f aca="false">J664+(I665-I664)</f>
        <v>5737775.81</v>
      </c>
      <c r="K665" s="67" t="n">
        <f aca="false">H665/E665</f>
        <v>0.00173076982022949</v>
      </c>
      <c r="L665" s="67"/>
      <c r="M665" s="64"/>
      <c r="N665" s="16" t="str">
        <f aca="false">IF(M665="","",SUMIF('Daily Fills'!L644:L20630,'Growth Plan &amp; Statistics'!M665,'Daily Fills'!O644:O20630))</f>
        <v/>
      </c>
      <c r="O665" s="15" t="str">
        <f aca="false">IF(N665="","",SUMIF('Daily Fills'!L644:L20630,'Growth Plan &amp; Statistics'!M665,'Daily Fills'!P644:P20630))</f>
        <v/>
      </c>
      <c r="P665" s="15" t="str">
        <f aca="false">IF(O665="","",SUMIF('Daily Fills'!L644:L20642,'Growth Plan &amp; Statistics'!M665,'Daily Fills'!E644:E20642)/1000000)</f>
        <v/>
      </c>
      <c r="Q665" s="16"/>
      <c r="R665" s="16" t="str">
        <f aca="false">IF(N665="","",F665)</f>
        <v/>
      </c>
      <c r="S665" s="10"/>
    </row>
    <row collapsed="false" customFormat="false" customHeight="false" hidden="false" ht="13.3" outlineLevel="0" r="666">
      <c r="A666" s="16" t="n">
        <v>647</v>
      </c>
      <c r="B666" s="16" t="n">
        <f aca="false">ROUNDUP(A666/5,0)</f>
        <v>130</v>
      </c>
      <c r="C666" s="16" t="n">
        <f aca="false">ROUNDUP(A666/20.83333333,0)</f>
        <v>32</v>
      </c>
      <c r="D666" s="65" t="inlineStr">
        <f aca="false">IF(M666="",IF(C666=C665,D665,EDATE(D665,1)),M666)</f>
        <is>
          <t/>
        </is>
      </c>
      <c r="E666" s="16" t="n">
        <f aca="false">I665</f>
        <v>5787775.81</v>
      </c>
      <c r="F666" s="15" t="n">
        <f aca="false">ROUND(MIN($B$14,IF(SizeCalc="margin",E666*$E$13*$E$12/100000,E666*$I$13/$I$12/10)),2)</f>
        <v>100</v>
      </c>
      <c r="G666" s="15" t="n">
        <f aca="false">$B$12*$B$13</f>
        <v>10</v>
      </c>
      <c r="H666" s="15" t="n">
        <f aca="false">IF(Q666="",G666*F666*10,Q666)</f>
        <v>10000</v>
      </c>
      <c r="I666" s="18" t="n">
        <f aca="false">E666+H666</f>
        <v>5797775.81</v>
      </c>
      <c r="J666" s="18" t="n">
        <f aca="false">J665+(I666-I665)</f>
        <v>5747775.81</v>
      </c>
      <c r="K666" s="67" t="n">
        <f aca="false">H666/E666</f>
        <v>0.00172777943173303</v>
      </c>
      <c r="L666" s="67"/>
      <c r="M666" s="64"/>
      <c r="N666" s="16" t="str">
        <f aca="false">IF(M666="","",SUMIF('Daily Fills'!L645:L20631,'Growth Plan &amp; Statistics'!M666,'Daily Fills'!O645:O20631))</f>
        <v/>
      </c>
      <c r="O666" s="15" t="str">
        <f aca="false">IF(N666="","",SUMIF('Daily Fills'!L645:L20631,'Growth Plan &amp; Statistics'!M666,'Daily Fills'!P645:P20631))</f>
        <v/>
      </c>
      <c r="P666" s="15" t="str">
        <f aca="false">IF(O666="","",SUMIF('Daily Fills'!L645:L20643,'Growth Plan &amp; Statistics'!M666,'Daily Fills'!E645:E20643)/1000000)</f>
        <v/>
      </c>
      <c r="Q666" s="16"/>
      <c r="R666" s="16" t="str">
        <f aca="false">IF(N666="","",F666)</f>
        <v/>
      </c>
      <c r="S666" s="10"/>
    </row>
    <row collapsed="false" customFormat="false" customHeight="false" hidden="false" ht="13.3" outlineLevel="0" r="667">
      <c r="A667" s="16" t="n">
        <v>648</v>
      </c>
      <c r="B667" s="16" t="n">
        <f aca="false">ROUNDUP(A667/5,0)</f>
        <v>130</v>
      </c>
      <c r="C667" s="16" t="n">
        <f aca="false">ROUNDUP(A667/20.83333333,0)</f>
        <v>32</v>
      </c>
      <c r="D667" s="65" t="inlineStr">
        <f aca="false">IF(M667="",IF(C667=C666,D666,EDATE(D666,1)),M667)</f>
        <is>
          <t/>
        </is>
      </c>
      <c r="E667" s="16" t="n">
        <f aca="false">I666</f>
        <v>5797775.81</v>
      </c>
      <c r="F667" s="15" t="n">
        <f aca="false">ROUND(MIN($B$14,IF(SizeCalc="margin",E667*$E$13*$E$12/100000,E667*$I$13/$I$12/10)),2)</f>
        <v>100</v>
      </c>
      <c r="G667" s="15" t="n">
        <f aca="false">$B$12*$B$13</f>
        <v>10</v>
      </c>
      <c r="H667" s="15" t="n">
        <f aca="false">IF(Q667="",G667*F667*10,Q667)</f>
        <v>10000</v>
      </c>
      <c r="I667" s="18" t="n">
        <f aca="false">E667+H667</f>
        <v>5807775.81</v>
      </c>
      <c r="J667" s="18" t="n">
        <f aca="false">J666+(I667-I666)</f>
        <v>5757775.81</v>
      </c>
      <c r="K667" s="67" t="n">
        <f aca="false">H667/E667</f>
        <v>0.0017247993588769</v>
      </c>
      <c r="L667" s="67"/>
      <c r="M667" s="64"/>
      <c r="N667" s="16" t="str">
        <f aca="false">IF(M667="","",SUMIF('Daily Fills'!L646:L20632,'Growth Plan &amp; Statistics'!M667,'Daily Fills'!O646:O20632))</f>
        <v/>
      </c>
      <c r="O667" s="15" t="str">
        <f aca="false">IF(N667="","",SUMIF('Daily Fills'!L646:L20632,'Growth Plan &amp; Statistics'!M667,'Daily Fills'!P646:P20632))</f>
        <v/>
      </c>
      <c r="P667" s="15" t="str">
        <f aca="false">IF(O667="","",SUMIF('Daily Fills'!L646:L20644,'Growth Plan &amp; Statistics'!M667,'Daily Fills'!E646:E20644)/1000000)</f>
        <v/>
      </c>
      <c r="Q667" s="16"/>
      <c r="R667" s="16" t="str">
        <f aca="false">IF(N667="","",F667)</f>
        <v/>
      </c>
      <c r="S667" s="10"/>
    </row>
    <row collapsed="false" customFormat="false" customHeight="false" hidden="false" ht="13.3" outlineLevel="0" r="668">
      <c r="A668" s="16" t="n">
        <v>649</v>
      </c>
      <c r="B668" s="16" t="n">
        <f aca="false">ROUNDUP(A668/5,0)</f>
        <v>130</v>
      </c>
      <c r="C668" s="16" t="n">
        <f aca="false">ROUNDUP(A668/20.83333333,0)</f>
        <v>32</v>
      </c>
      <c r="D668" s="65" t="inlineStr">
        <f aca="false">IF(M668="",IF(C668=C667,D667,EDATE(D667,1)),M668)</f>
        <is>
          <t/>
        </is>
      </c>
      <c r="E668" s="16" t="n">
        <f aca="false">I667</f>
        <v>5807775.81</v>
      </c>
      <c r="F668" s="15" t="n">
        <f aca="false">ROUND(MIN($B$14,IF(SizeCalc="margin",E668*$E$13*$E$12/100000,E668*$I$13/$I$12/10)),2)</f>
        <v>100</v>
      </c>
      <c r="G668" s="15" t="n">
        <f aca="false">$B$12*$B$13</f>
        <v>10</v>
      </c>
      <c r="H668" s="15" t="n">
        <f aca="false">IF(Q668="",G668*F668*10,Q668)</f>
        <v>10000</v>
      </c>
      <c r="I668" s="18" t="n">
        <f aca="false">E668+H668</f>
        <v>5817775.81</v>
      </c>
      <c r="J668" s="18" t="n">
        <f aca="false">J667+(I668-I667)</f>
        <v>5767775.81</v>
      </c>
      <c r="K668" s="67" t="n">
        <f aca="false">H668/E668</f>
        <v>0.00172182954837577</v>
      </c>
      <c r="L668" s="67"/>
      <c r="M668" s="64"/>
      <c r="N668" s="16" t="str">
        <f aca="false">IF(M668="","",SUMIF('Daily Fills'!L647:L20633,'Growth Plan &amp; Statistics'!M668,'Daily Fills'!O647:O20633))</f>
        <v/>
      </c>
      <c r="O668" s="15" t="str">
        <f aca="false">IF(N668="","",SUMIF('Daily Fills'!L647:L20633,'Growth Plan &amp; Statistics'!M668,'Daily Fills'!P647:P20633))</f>
        <v/>
      </c>
      <c r="P668" s="15" t="str">
        <f aca="false">IF(O668="","",SUMIF('Daily Fills'!L647:L20645,'Growth Plan &amp; Statistics'!M668,'Daily Fills'!E647:E20645)/1000000)</f>
        <v/>
      </c>
      <c r="Q668" s="16"/>
      <c r="R668" s="16" t="str">
        <f aca="false">IF(N668="","",F668)</f>
        <v/>
      </c>
      <c r="S668" s="10"/>
    </row>
    <row collapsed="false" customFormat="false" customHeight="false" hidden="false" ht="13.3" outlineLevel="0" r="669">
      <c r="A669" s="16" t="n">
        <v>650</v>
      </c>
      <c r="B669" s="16" t="n">
        <f aca="false">ROUNDUP(A669/5,0)</f>
        <v>130</v>
      </c>
      <c r="C669" s="16" t="n">
        <f aca="false">ROUNDUP(A669/20.83333333,0)</f>
        <v>32</v>
      </c>
      <c r="D669" s="65" t="inlineStr">
        <f aca="false">IF(M669="",IF(C669=C668,D668,EDATE(D668,1)),M669)</f>
        <is>
          <t/>
        </is>
      </c>
      <c r="E669" s="16" t="n">
        <f aca="false">I668</f>
        <v>5817775.81</v>
      </c>
      <c r="F669" s="15" t="n">
        <f aca="false">ROUND(MIN($B$14,IF(SizeCalc="margin",E669*$E$13*$E$12/100000,E669*$I$13/$I$12/10)),2)</f>
        <v>100</v>
      </c>
      <c r="G669" s="15" t="n">
        <f aca="false">$B$12*$B$13</f>
        <v>10</v>
      </c>
      <c r="H669" s="15" t="n">
        <f aca="false">IF(Q669="",G669*F669*10,Q669)</f>
        <v>10000</v>
      </c>
      <c r="I669" s="18" t="n">
        <f aca="false">E669+H669</f>
        <v>5827775.81</v>
      </c>
      <c r="J669" s="18" t="n">
        <f aca="false">J668+(I669-I668)</f>
        <v>5777775.81</v>
      </c>
      <c r="K669" s="67" t="n">
        <f aca="false">H669/E669</f>
        <v>0.00171886994731067</v>
      </c>
      <c r="L669" s="67"/>
      <c r="M669" s="64"/>
      <c r="N669" s="16" t="str">
        <f aca="false">IF(M669="","",SUMIF('Daily Fills'!L648:L20634,'Growth Plan &amp; Statistics'!M669,'Daily Fills'!O648:O20634))</f>
        <v/>
      </c>
      <c r="O669" s="15" t="str">
        <f aca="false">IF(N669="","",SUMIF('Daily Fills'!L648:L20634,'Growth Plan &amp; Statistics'!M669,'Daily Fills'!P648:P20634))</f>
        <v/>
      </c>
      <c r="P669" s="15" t="str">
        <f aca="false">IF(O669="","",SUMIF('Daily Fills'!L648:L20646,'Growth Plan &amp; Statistics'!M669,'Daily Fills'!E648:E20646)/1000000)</f>
        <v/>
      </c>
      <c r="Q669" s="16"/>
      <c r="R669" s="16" t="str">
        <f aca="false">IF(N669="","",F669)</f>
        <v/>
      </c>
      <c r="S669" s="10"/>
    </row>
    <row collapsed="false" customFormat="false" customHeight="false" hidden="false" ht="13.3" outlineLevel="0" r="670">
      <c r="A670" s="16" t="n">
        <v>651</v>
      </c>
      <c r="B670" s="16" t="n">
        <f aca="false">ROUNDUP(A670/5,0)</f>
        <v>131</v>
      </c>
      <c r="C670" s="16" t="n">
        <f aca="false">ROUNDUP(A670/20.83333333,0)</f>
        <v>32</v>
      </c>
      <c r="D670" s="65" t="inlineStr">
        <f aca="false">IF(M670="",IF(C670=C669,D669,EDATE(D669,1)),M670)</f>
        <is>
          <t/>
        </is>
      </c>
      <c r="E670" s="16" t="n">
        <f aca="false">I669</f>
        <v>5827775.81</v>
      </c>
      <c r="F670" s="15" t="n">
        <f aca="false">ROUND(MIN($B$14,IF(SizeCalc="margin",E670*$E$13*$E$12/100000,E670*$I$13/$I$12/10)),2)</f>
        <v>100</v>
      </c>
      <c r="G670" s="15" t="n">
        <f aca="false">$B$12*$B$13</f>
        <v>10</v>
      </c>
      <c r="H670" s="15" t="n">
        <f aca="false">IF(Q670="",G670*F670*10,Q670)</f>
        <v>10000</v>
      </c>
      <c r="I670" s="18" t="n">
        <f aca="false">E670+H670</f>
        <v>5837775.81</v>
      </c>
      <c r="J670" s="18" t="n">
        <f aca="false">J669+(I670-I669)</f>
        <v>5787775.81</v>
      </c>
      <c r="K670" s="67" t="n">
        <f aca="false">H670/E670</f>
        <v>0.00171592050312587</v>
      </c>
      <c r="L670" s="67"/>
      <c r="M670" s="64"/>
      <c r="N670" s="16" t="str">
        <f aca="false">IF(M670="","",SUMIF('Daily Fills'!L649:L20635,'Growth Plan &amp; Statistics'!M670,'Daily Fills'!O649:O20635))</f>
        <v/>
      </c>
      <c r="O670" s="15" t="str">
        <f aca="false">IF(N670="","",SUMIF('Daily Fills'!L649:L20635,'Growth Plan &amp; Statistics'!M670,'Daily Fills'!P649:P20635))</f>
        <v/>
      </c>
      <c r="P670" s="15" t="str">
        <f aca="false">IF(O670="","",SUMIF('Daily Fills'!L649:L20647,'Growth Plan &amp; Statistics'!M670,'Daily Fills'!E649:E20647)/1000000)</f>
        <v/>
      </c>
      <c r="Q670" s="16"/>
      <c r="R670" s="16" t="str">
        <f aca="false">IF(N670="","",F670)</f>
        <v/>
      </c>
      <c r="S670" s="10"/>
    </row>
    <row collapsed="false" customFormat="false" customHeight="false" hidden="false" ht="13.3" outlineLevel="0" r="671">
      <c r="A671" s="16" t="n">
        <v>652</v>
      </c>
      <c r="B671" s="16" t="n">
        <f aca="false">ROUNDUP(A671/5,0)</f>
        <v>131</v>
      </c>
      <c r="C671" s="16" t="n">
        <f aca="false">ROUNDUP(A671/20.83333333,0)</f>
        <v>32</v>
      </c>
      <c r="D671" s="65" t="inlineStr">
        <f aca="false">IF(M671="",IF(C671=C670,D670,EDATE(D670,1)),M671)</f>
        <is>
          <t/>
        </is>
      </c>
      <c r="E671" s="16" t="n">
        <f aca="false">I670</f>
        <v>5837775.81</v>
      </c>
      <c r="F671" s="15" t="n">
        <f aca="false">ROUND(MIN($B$14,IF(SizeCalc="margin",E671*$E$13*$E$12/100000,E671*$I$13/$I$12/10)),2)</f>
        <v>100</v>
      </c>
      <c r="G671" s="15" t="n">
        <f aca="false">$B$12*$B$13</f>
        <v>10</v>
      </c>
      <c r="H671" s="15" t="n">
        <f aca="false">IF(Q671="",G671*F671*10,Q671)</f>
        <v>10000</v>
      </c>
      <c r="I671" s="18" t="n">
        <f aca="false">E671+H671</f>
        <v>5847775.81</v>
      </c>
      <c r="J671" s="18" t="n">
        <f aca="false">J670+(I671-I670)</f>
        <v>5797775.81</v>
      </c>
      <c r="K671" s="67" t="n">
        <f aca="false">H671/E671</f>
        <v>0.00171298116362574</v>
      </c>
      <c r="L671" s="67"/>
      <c r="M671" s="64"/>
      <c r="N671" s="16" t="str">
        <f aca="false">IF(M671="","",SUMIF('Daily Fills'!L650:L20636,'Growth Plan &amp; Statistics'!M671,'Daily Fills'!O650:O20636))</f>
        <v/>
      </c>
      <c r="O671" s="15" t="str">
        <f aca="false">IF(N671="","",SUMIF('Daily Fills'!L650:L20636,'Growth Plan &amp; Statistics'!M671,'Daily Fills'!P650:P20636))</f>
        <v/>
      </c>
      <c r="P671" s="15" t="str">
        <f aca="false">IF(O671="","",SUMIF('Daily Fills'!L650:L20648,'Growth Plan &amp; Statistics'!M671,'Daily Fills'!E650:E20648)/1000000)</f>
        <v/>
      </c>
      <c r="Q671" s="16"/>
      <c r="R671" s="16" t="str">
        <f aca="false">IF(N671="","",F671)</f>
        <v/>
      </c>
      <c r="S671" s="10"/>
    </row>
    <row collapsed="false" customFormat="false" customHeight="false" hidden="false" ht="13.3" outlineLevel="0" r="672">
      <c r="A672" s="16" t="n">
        <v>653</v>
      </c>
      <c r="B672" s="16" t="n">
        <f aca="false">ROUNDUP(A672/5,0)</f>
        <v>131</v>
      </c>
      <c r="C672" s="16" t="n">
        <f aca="false">ROUNDUP(A672/20.83333333,0)</f>
        <v>32</v>
      </c>
      <c r="D672" s="65" t="inlineStr">
        <f aca="false">IF(M672="",IF(C672=C671,D671,EDATE(D671,1)),M672)</f>
        <is>
          <t/>
        </is>
      </c>
      <c r="E672" s="16" t="n">
        <f aca="false">I671</f>
        <v>5847775.81</v>
      </c>
      <c r="F672" s="15" t="n">
        <f aca="false">ROUND(MIN($B$14,IF(SizeCalc="margin",E672*$E$13*$E$12/100000,E672*$I$13/$I$12/10)),2)</f>
        <v>100</v>
      </c>
      <c r="G672" s="15" t="n">
        <f aca="false">$B$12*$B$13</f>
        <v>10</v>
      </c>
      <c r="H672" s="15" t="n">
        <f aca="false">IF(Q672="",G672*F672*10,Q672)</f>
        <v>10000</v>
      </c>
      <c r="I672" s="18" t="n">
        <f aca="false">E672+H672</f>
        <v>5857775.81</v>
      </c>
      <c r="J672" s="18" t="n">
        <f aca="false">J671+(I672-I671)</f>
        <v>5807775.81</v>
      </c>
      <c r="K672" s="67" t="n">
        <f aca="false">H672/E672</f>
        <v>0.00171005187697167</v>
      </c>
      <c r="L672" s="67"/>
      <c r="M672" s="64"/>
      <c r="N672" s="16" t="str">
        <f aca="false">IF(M672="","",SUMIF('Daily Fills'!L651:L20637,'Growth Plan &amp; Statistics'!M672,'Daily Fills'!O651:O20637))</f>
        <v/>
      </c>
      <c r="O672" s="15" t="str">
        <f aca="false">IF(N672="","",SUMIF('Daily Fills'!L651:L20637,'Growth Plan &amp; Statistics'!M672,'Daily Fills'!P651:P20637))</f>
        <v/>
      </c>
      <c r="P672" s="15" t="str">
        <f aca="false">IF(O672="","",SUMIF('Daily Fills'!L651:L20649,'Growth Plan &amp; Statistics'!M672,'Daily Fills'!E651:E20649)/1000000)</f>
        <v/>
      </c>
      <c r="Q672" s="16"/>
      <c r="R672" s="16" t="str">
        <f aca="false">IF(N672="","",F672)</f>
        <v/>
      </c>
      <c r="S672" s="10"/>
    </row>
    <row collapsed="false" customFormat="false" customHeight="false" hidden="false" ht="13.3" outlineLevel="0" r="673">
      <c r="A673" s="16" t="n">
        <v>654</v>
      </c>
      <c r="B673" s="16" t="n">
        <f aca="false">ROUNDUP(A673/5,0)</f>
        <v>131</v>
      </c>
      <c r="C673" s="16" t="n">
        <f aca="false">ROUNDUP(A673/20.83333333,0)</f>
        <v>32</v>
      </c>
      <c r="D673" s="65" t="inlineStr">
        <f aca="false">IF(M673="",IF(C673=C672,D672,EDATE(D672,1)),M673)</f>
        <is>
          <t/>
        </is>
      </c>
      <c r="E673" s="16" t="n">
        <f aca="false">I672</f>
        <v>5857775.81</v>
      </c>
      <c r="F673" s="15" t="n">
        <f aca="false">ROUND(MIN($B$14,IF(SizeCalc="margin",E673*$E$13*$E$12/100000,E673*$I$13/$I$12/10)),2)</f>
        <v>100</v>
      </c>
      <c r="G673" s="15" t="n">
        <f aca="false">$B$12*$B$13</f>
        <v>10</v>
      </c>
      <c r="H673" s="15" t="n">
        <f aca="false">IF(Q673="",G673*F673*10,Q673)</f>
        <v>10000</v>
      </c>
      <c r="I673" s="18" t="n">
        <f aca="false">E673+H673</f>
        <v>5867775.81</v>
      </c>
      <c r="J673" s="18" t="n">
        <f aca="false">J672+(I673-I672)</f>
        <v>5817775.81</v>
      </c>
      <c r="K673" s="67" t="n">
        <f aca="false">H673/E673</f>
        <v>0.00170713259167902</v>
      </c>
      <c r="L673" s="67"/>
      <c r="M673" s="64"/>
      <c r="N673" s="16" t="str">
        <f aca="false">IF(M673="","",SUMIF('Daily Fills'!L652:L20638,'Growth Plan &amp; Statistics'!M673,'Daily Fills'!O652:O20638))</f>
        <v/>
      </c>
      <c r="O673" s="15" t="str">
        <f aca="false">IF(N673="","",SUMIF('Daily Fills'!L652:L20638,'Growth Plan &amp; Statistics'!M673,'Daily Fills'!P652:P20638))</f>
        <v/>
      </c>
      <c r="P673" s="15" t="str">
        <f aca="false">IF(O673="","",SUMIF('Daily Fills'!L652:L20650,'Growth Plan &amp; Statistics'!M673,'Daily Fills'!E652:E20650)/1000000)</f>
        <v/>
      </c>
      <c r="Q673" s="16"/>
      <c r="R673" s="16" t="str">
        <f aca="false">IF(N673="","",F673)</f>
        <v/>
      </c>
      <c r="S673" s="10"/>
    </row>
    <row collapsed="false" customFormat="false" customHeight="false" hidden="false" ht="13.3" outlineLevel="0" r="674">
      <c r="A674" s="16" t="n">
        <v>655</v>
      </c>
      <c r="B674" s="16" t="n">
        <f aca="false">ROUNDUP(A674/5,0)</f>
        <v>131</v>
      </c>
      <c r="C674" s="16" t="n">
        <f aca="false">ROUNDUP(A674/20.83333333,0)</f>
        <v>32</v>
      </c>
      <c r="D674" s="65" t="inlineStr">
        <f aca="false">IF(M674="",IF(C674=C673,D673,EDATE(D673,1)),M674)</f>
        <is>
          <t/>
        </is>
      </c>
      <c r="E674" s="16" t="n">
        <f aca="false">I673</f>
        <v>5867775.81</v>
      </c>
      <c r="F674" s="15" t="n">
        <f aca="false">ROUND(MIN($B$14,IF(SizeCalc="margin",E674*$E$13*$E$12/100000,E674*$I$13/$I$12/10)),2)</f>
        <v>100</v>
      </c>
      <c r="G674" s="15" t="n">
        <f aca="false">$B$12*$B$13</f>
        <v>10</v>
      </c>
      <c r="H674" s="15" t="n">
        <f aca="false">IF(Q674="",G674*F674*10,Q674)</f>
        <v>10000</v>
      </c>
      <c r="I674" s="18" t="n">
        <f aca="false">E674+H674</f>
        <v>5877775.81</v>
      </c>
      <c r="J674" s="18" t="n">
        <f aca="false">J673+(I674-I673)</f>
        <v>5827775.81</v>
      </c>
      <c r="K674" s="67" t="n">
        <f aca="false">H674/E674</f>
        <v>0.00170422325661416</v>
      </c>
      <c r="L674" s="67"/>
      <c r="M674" s="64"/>
      <c r="N674" s="16" t="str">
        <f aca="false">IF(M674="","",SUMIF('Daily Fills'!L653:L20639,'Growth Plan &amp; Statistics'!M674,'Daily Fills'!O653:O20639))</f>
        <v/>
      </c>
      <c r="O674" s="15" t="str">
        <f aca="false">IF(N674="","",SUMIF('Daily Fills'!L653:L20639,'Growth Plan &amp; Statistics'!M674,'Daily Fills'!P653:P20639))</f>
        <v/>
      </c>
      <c r="P674" s="15" t="str">
        <f aca="false">IF(O674="","",SUMIF('Daily Fills'!L653:L20651,'Growth Plan &amp; Statistics'!M674,'Daily Fills'!E653:E20651)/1000000)</f>
        <v/>
      </c>
      <c r="Q674" s="16"/>
      <c r="R674" s="16" t="str">
        <f aca="false">IF(N674="","",F674)</f>
        <v/>
      </c>
      <c r="S674" s="10"/>
    </row>
    <row collapsed="false" customFormat="false" customHeight="false" hidden="false" ht="13.3" outlineLevel="0" r="675">
      <c r="A675" s="16" t="n">
        <v>656</v>
      </c>
      <c r="B675" s="16" t="n">
        <f aca="false">ROUNDUP(A675/5,0)</f>
        <v>132</v>
      </c>
      <c r="C675" s="16" t="n">
        <f aca="false">ROUNDUP(A675/20.83333333,0)</f>
        <v>32</v>
      </c>
      <c r="D675" s="65" t="inlineStr">
        <f aca="false">IF(M675="",IF(C675=C674,D674,EDATE(D674,1)),M675)</f>
        <is>
          <t/>
        </is>
      </c>
      <c r="E675" s="16" t="n">
        <f aca="false">I674</f>
        <v>5877775.81</v>
      </c>
      <c r="F675" s="15" t="n">
        <f aca="false">ROUND(MIN($B$14,IF(SizeCalc="margin",E675*$E$13*$E$12/100000,E675*$I$13/$I$12/10)),2)</f>
        <v>100</v>
      </c>
      <c r="G675" s="15" t="n">
        <f aca="false">$B$12*$B$13</f>
        <v>10</v>
      </c>
      <c r="H675" s="15" t="n">
        <f aca="false">IF(Q675="",G675*F675*10,Q675)</f>
        <v>10000</v>
      </c>
      <c r="I675" s="18" t="n">
        <f aca="false">E675+H675</f>
        <v>5887775.81</v>
      </c>
      <c r="J675" s="18" t="n">
        <f aca="false">J674+(I675-I674)</f>
        <v>5837775.81</v>
      </c>
      <c r="K675" s="67" t="n">
        <f aca="false">H675/E675</f>
        <v>0.0017013238209914</v>
      </c>
      <c r="L675" s="67"/>
      <c r="M675" s="64"/>
      <c r="N675" s="16" t="str">
        <f aca="false">IF(M675="","",SUMIF('Daily Fills'!L654:L20640,'Growth Plan &amp; Statistics'!M675,'Daily Fills'!O654:O20640))</f>
        <v/>
      </c>
      <c r="O675" s="15" t="str">
        <f aca="false">IF(N675="","",SUMIF('Daily Fills'!L654:L20640,'Growth Plan &amp; Statistics'!M675,'Daily Fills'!P654:P20640))</f>
        <v/>
      </c>
      <c r="P675" s="15" t="str">
        <f aca="false">IF(O675="","",SUMIF('Daily Fills'!L654:L20652,'Growth Plan &amp; Statistics'!M675,'Daily Fills'!E654:E20652)/1000000)</f>
        <v/>
      </c>
      <c r="Q675" s="16"/>
      <c r="R675" s="16" t="str">
        <f aca="false">IF(N675="","",F675)</f>
        <v/>
      </c>
      <c r="S675" s="10"/>
    </row>
    <row collapsed="false" customFormat="false" customHeight="false" hidden="false" ht="13.3" outlineLevel="0" r="676">
      <c r="A676" s="16" t="n">
        <v>657</v>
      </c>
      <c r="B676" s="16" t="n">
        <f aca="false">ROUNDUP(A676/5,0)</f>
        <v>132</v>
      </c>
      <c r="C676" s="16" t="n">
        <f aca="false">ROUNDUP(A676/20.83333333,0)</f>
        <v>32</v>
      </c>
      <c r="D676" s="65" t="inlineStr">
        <f aca="false">IF(M676="",IF(C676=C675,D675,EDATE(D675,1)),M676)</f>
        <is>
          <t/>
        </is>
      </c>
      <c r="E676" s="16" t="n">
        <f aca="false">I675</f>
        <v>5887775.81</v>
      </c>
      <c r="F676" s="15" t="n">
        <f aca="false">ROUND(MIN($B$14,IF(SizeCalc="margin",E676*$E$13*$E$12/100000,E676*$I$13/$I$12/10)),2)</f>
        <v>100</v>
      </c>
      <c r="G676" s="15" t="n">
        <f aca="false">$B$12*$B$13</f>
        <v>10</v>
      </c>
      <c r="H676" s="15" t="n">
        <f aca="false">IF(Q676="",G676*F676*10,Q676)</f>
        <v>10000</v>
      </c>
      <c r="I676" s="18" t="n">
        <f aca="false">E676+H676</f>
        <v>5897775.81</v>
      </c>
      <c r="J676" s="18" t="n">
        <f aca="false">J675+(I676-I675)</f>
        <v>5847775.81</v>
      </c>
      <c r="K676" s="67" t="n">
        <f aca="false">H676/E676</f>
        <v>0.00169843423437008</v>
      </c>
      <c r="L676" s="67"/>
      <c r="M676" s="64"/>
      <c r="N676" s="16" t="str">
        <f aca="false">IF(M676="","",SUMIF('Daily Fills'!L655:L20641,'Growth Plan &amp; Statistics'!M676,'Daily Fills'!O655:O20641))</f>
        <v/>
      </c>
      <c r="O676" s="15" t="str">
        <f aca="false">IF(N676="","",SUMIF('Daily Fills'!L655:L20641,'Growth Plan &amp; Statistics'!M676,'Daily Fills'!P655:P20641))</f>
        <v/>
      </c>
      <c r="P676" s="15" t="str">
        <f aca="false">IF(O676="","",SUMIF('Daily Fills'!L655:L20653,'Growth Plan &amp; Statistics'!M676,'Daily Fills'!E655:E20653)/1000000)</f>
        <v/>
      </c>
      <c r="Q676" s="16"/>
      <c r="R676" s="16" t="str">
        <f aca="false">IF(N676="","",F676)</f>
        <v/>
      </c>
      <c r="S676" s="10"/>
    </row>
    <row collapsed="false" customFormat="false" customHeight="false" hidden="false" ht="13.3" outlineLevel="0" r="677">
      <c r="A677" s="16" t="n">
        <v>658</v>
      </c>
      <c r="B677" s="16" t="n">
        <f aca="false">ROUNDUP(A677/5,0)</f>
        <v>132</v>
      </c>
      <c r="C677" s="16" t="n">
        <f aca="false">ROUNDUP(A677/20.83333333,0)</f>
        <v>32</v>
      </c>
      <c r="D677" s="65" t="inlineStr">
        <f aca="false">IF(M677="",IF(C677=C676,D676,EDATE(D676,1)),M677)</f>
        <is>
          <t/>
        </is>
      </c>
      <c r="E677" s="16" t="n">
        <f aca="false">I676</f>
        <v>5897775.81</v>
      </c>
      <c r="F677" s="15" t="n">
        <f aca="false">ROUND(MIN($B$14,IF(SizeCalc="margin",E677*$E$13*$E$12/100000,E677*$I$13/$I$12/10)),2)</f>
        <v>100</v>
      </c>
      <c r="G677" s="15" t="n">
        <f aca="false">$B$12*$B$13</f>
        <v>10</v>
      </c>
      <c r="H677" s="15" t="n">
        <f aca="false">IF(Q677="",G677*F677*10,Q677)</f>
        <v>10000</v>
      </c>
      <c r="I677" s="18" t="n">
        <f aca="false">E677+H677</f>
        <v>5907775.81</v>
      </c>
      <c r="J677" s="18" t="n">
        <f aca="false">J676+(I677-I676)</f>
        <v>5857775.81</v>
      </c>
      <c r="K677" s="67" t="n">
        <f aca="false">H677/E677</f>
        <v>0.00169555444665164</v>
      </c>
      <c r="L677" s="67"/>
      <c r="M677" s="64"/>
      <c r="N677" s="16" t="str">
        <f aca="false">IF(M677="","",SUMIF('Daily Fills'!L656:L20642,'Growth Plan &amp; Statistics'!M677,'Daily Fills'!O656:O20642))</f>
        <v/>
      </c>
      <c r="O677" s="15" t="str">
        <f aca="false">IF(N677="","",SUMIF('Daily Fills'!L656:L20642,'Growth Plan &amp; Statistics'!M677,'Daily Fills'!P656:P20642))</f>
        <v/>
      </c>
      <c r="P677" s="15" t="str">
        <f aca="false">IF(O677="","",SUMIF('Daily Fills'!L656:L20654,'Growth Plan &amp; Statistics'!M677,'Daily Fills'!E656:E20654)/1000000)</f>
        <v/>
      </c>
      <c r="Q677" s="16"/>
      <c r="R677" s="16" t="str">
        <f aca="false">IF(N677="","",F677)</f>
        <v/>
      </c>
      <c r="S677" s="10"/>
    </row>
    <row collapsed="false" customFormat="false" customHeight="false" hidden="false" ht="13.3" outlineLevel="0" r="678">
      <c r="A678" s="16" t="n">
        <v>659</v>
      </c>
      <c r="B678" s="16" t="n">
        <f aca="false">ROUNDUP(A678/5,0)</f>
        <v>132</v>
      </c>
      <c r="C678" s="16" t="n">
        <f aca="false">ROUNDUP(A678/20.83333333,0)</f>
        <v>32</v>
      </c>
      <c r="D678" s="65" t="inlineStr">
        <f aca="false">IF(M678="",IF(C678=C677,D677,EDATE(D677,1)),M678)</f>
        <is>
          <t/>
        </is>
      </c>
      <c r="E678" s="16" t="n">
        <f aca="false">I677</f>
        <v>5907775.81</v>
      </c>
      <c r="F678" s="15" t="n">
        <f aca="false">ROUND(MIN($B$14,IF(SizeCalc="margin",E678*$E$13*$E$12/100000,E678*$I$13/$I$12/10)),2)</f>
        <v>100</v>
      </c>
      <c r="G678" s="15" t="n">
        <f aca="false">$B$12*$B$13</f>
        <v>10</v>
      </c>
      <c r="H678" s="15" t="n">
        <f aca="false">IF(Q678="",G678*F678*10,Q678)</f>
        <v>10000</v>
      </c>
      <c r="I678" s="18" t="n">
        <f aca="false">E678+H678</f>
        <v>5917775.81</v>
      </c>
      <c r="J678" s="18" t="n">
        <f aca="false">J677+(I678-I677)</f>
        <v>5867775.81</v>
      </c>
      <c r="K678" s="67" t="n">
        <f aca="false">H678/E678</f>
        <v>0.00169268440807675</v>
      </c>
      <c r="L678" s="67"/>
      <c r="M678" s="64"/>
      <c r="N678" s="16" t="str">
        <f aca="false">IF(M678="","",SUMIF('Daily Fills'!L657:L20643,'Growth Plan &amp; Statistics'!M678,'Daily Fills'!O657:O20643))</f>
        <v/>
      </c>
      <c r="O678" s="15" t="str">
        <f aca="false">IF(N678="","",SUMIF('Daily Fills'!L657:L20643,'Growth Plan &amp; Statistics'!M678,'Daily Fills'!P657:P20643))</f>
        <v/>
      </c>
      <c r="P678" s="15" t="str">
        <f aca="false">IF(O678="","",SUMIF('Daily Fills'!L657:L20655,'Growth Plan &amp; Statistics'!M678,'Daily Fills'!E657:E20655)/1000000)</f>
        <v/>
      </c>
      <c r="Q678" s="16"/>
      <c r="R678" s="16" t="str">
        <f aca="false">IF(N678="","",F678)</f>
        <v/>
      </c>
      <c r="S678" s="10"/>
    </row>
    <row collapsed="false" customFormat="false" customHeight="false" hidden="false" ht="13.3" outlineLevel="0" r="679">
      <c r="A679" s="16" t="n">
        <v>660</v>
      </c>
      <c r="B679" s="16" t="n">
        <f aca="false">ROUNDUP(A679/5,0)</f>
        <v>132</v>
      </c>
      <c r="C679" s="16" t="n">
        <f aca="false">ROUNDUP(A679/20.83333333,0)</f>
        <v>32</v>
      </c>
      <c r="D679" s="65" t="inlineStr">
        <f aca="false">IF(M679="",IF(C679=C678,D678,EDATE(D678,1)),M679)</f>
        <is>
          <t/>
        </is>
      </c>
      <c r="E679" s="16" t="n">
        <f aca="false">I678</f>
        <v>5917775.81</v>
      </c>
      <c r="F679" s="15" t="n">
        <f aca="false">ROUND(MIN($B$14,IF(SizeCalc="margin",E679*$E$13*$E$12/100000,E679*$I$13/$I$12/10)),2)</f>
        <v>100</v>
      </c>
      <c r="G679" s="15" t="n">
        <f aca="false">$B$12*$B$13</f>
        <v>10</v>
      </c>
      <c r="H679" s="15" t="n">
        <f aca="false">IF(Q679="",G679*F679*10,Q679)</f>
        <v>10000</v>
      </c>
      <c r="I679" s="18" t="n">
        <f aca="false">E679+H679</f>
        <v>5927775.81</v>
      </c>
      <c r="J679" s="18" t="n">
        <f aca="false">J678+(I679-I678)</f>
        <v>5877775.81</v>
      </c>
      <c r="K679" s="67" t="n">
        <f aca="false">H679/E679</f>
        <v>0.00168982406922239</v>
      </c>
      <c r="L679" s="67"/>
      <c r="M679" s="64"/>
      <c r="N679" s="16" t="str">
        <f aca="false">IF(M679="","",SUMIF('Daily Fills'!L658:L20644,'Growth Plan &amp; Statistics'!M679,'Daily Fills'!O658:O20644))</f>
        <v/>
      </c>
      <c r="O679" s="15" t="str">
        <f aca="false">IF(N679="","",SUMIF('Daily Fills'!L658:L20644,'Growth Plan &amp; Statistics'!M679,'Daily Fills'!P658:P20644))</f>
        <v/>
      </c>
      <c r="P679" s="15" t="str">
        <f aca="false">IF(O679="","",SUMIF('Daily Fills'!L658:L20656,'Growth Plan &amp; Statistics'!M679,'Daily Fills'!E658:E20656)/1000000)</f>
        <v/>
      </c>
      <c r="Q679" s="16"/>
      <c r="R679" s="16" t="str">
        <f aca="false">IF(N679="","",F679)</f>
        <v/>
      </c>
      <c r="S679" s="10"/>
    </row>
    <row collapsed="false" customFormat="false" customHeight="false" hidden="false" ht="13.3" outlineLevel="0" r="680">
      <c r="A680" s="16" t="n">
        <v>661</v>
      </c>
      <c r="B680" s="16" t="n">
        <f aca="false">ROUNDUP(A680/5,0)</f>
        <v>133</v>
      </c>
      <c r="C680" s="16" t="n">
        <f aca="false">ROUNDUP(A680/20.83333333,0)</f>
        <v>32</v>
      </c>
      <c r="D680" s="65" t="inlineStr">
        <f aca="false">IF(M680="",IF(C680=C679,D679,EDATE(D679,1)),M680)</f>
        <is>
          <t/>
        </is>
      </c>
      <c r="E680" s="16" t="n">
        <f aca="false">I679</f>
        <v>5927775.81</v>
      </c>
      <c r="F680" s="15" t="n">
        <f aca="false">ROUND(MIN($B$14,IF(SizeCalc="margin",E680*$E$13*$E$12/100000,E680*$I$13/$I$12/10)),2)</f>
        <v>100</v>
      </c>
      <c r="G680" s="15" t="n">
        <f aca="false">$B$12*$B$13</f>
        <v>10</v>
      </c>
      <c r="H680" s="15" t="n">
        <f aca="false">IF(Q680="",G680*F680*10,Q680)</f>
        <v>10000</v>
      </c>
      <c r="I680" s="18" t="n">
        <f aca="false">E680+H680</f>
        <v>5937775.81</v>
      </c>
      <c r="J680" s="18" t="n">
        <f aca="false">J679+(I680-I679)</f>
        <v>5887775.81</v>
      </c>
      <c r="K680" s="67" t="n">
        <f aca="false">H680/E680</f>
        <v>0.00168697338099904</v>
      </c>
      <c r="L680" s="67"/>
      <c r="M680" s="64"/>
      <c r="N680" s="16" t="str">
        <f aca="false">IF(M680="","",SUMIF('Daily Fills'!L659:L20645,'Growth Plan &amp; Statistics'!M680,'Daily Fills'!O659:O20645))</f>
        <v/>
      </c>
      <c r="O680" s="15" t="str">
        <f aca="false">IF(N680="","",SUMIF('Daily Fills'!L659:L20645,'Growth Plan &amp; Statistics'!M680,'Daily Fills'!P659:P20645))</f>
        <v/>
      </c>
      <c r="P680" s="15" t="str">
        <f aca="false">IF(O680="","",SUMIF('Daily Fills'!L659:L20657,'Growth Plan &amp; Statistics'!M680,'Daily Fills'!E659:E20657)/1000000)</f>
        <v/>
      </c>
      <c r="Q680" s="16"/>
      <c r="R680" s="16" t="str">
        <f aca="false">IF(N680="","",F680)</f>
        <v/>
      </c>
      <c r="S680" s="10"/>
    </row>
    <row collapsed="false" customFormat="false" customHeight="false" hidden="false" ht="13.3" outlineLevel="0" r="681">
      <c r="A681" s="16" t="n">
        <v>662</v>
      </c>
      <c r="B681" s="16" t="n">
        <f aca="false">ROUNDUP(A681/5,0)</f>
        <v>133</v>
      </c>
      <c r="C681" s="16" t="n">
        <f aca="false">ROUNDUP(A681/20.83333333,0)</f>
        <v>32</v>
      </c>
      <c r="D681" s="65" t="inlineStr">
        <f aca="false">IF(M681="",IF(C681=C680,D680,EDATE(D680,1)),M681)</f>
        <is>
          <t/>
        </is>
      </c>
      <c r="E681" s="16" t="n">
        <f aca="false">I680</f>
        <v>5937775.81</v>
      </c>
      <c r="F681" s="15" t="n">
        <f aca="false">ROUND(MIN($B$14,IF(SizeCalc="margin",E681*$E$13*$E$12/100000,E681*$I$13/$I$12/10)),2)</f>
        <v>100</v>
      </c>
      <c r="G681" s="15" t="n">
        <f aca="false">$B$12*$B$13</f>
        <v>10</v>
      </c>
      <c r="H681" s="15" t="n">
        <f aca="false">IF(Q681="",G681*F681*10,Q681)</f>
        <v>10000</v>
      </c>
      <c r="I681" s="18" t="n">
        <f aca="false">E681+H681</f>
        <v>5947775.81</v>
      </c>
      <c r="J681" s="18" t="n">
        <f aca="false">J680+(I681-I680)</f>
        <v>5897775.81</v>
      </c>
      <c r="K681" s="67" t="n">
        <f aca="false">H681/E681</f>
        <v>0.00168413229464788</v>
      </c>
      <c r="L681" s="67"/>
      <c r="M681" s="64"/>
      <c r="N681" s="16" t="str">
        <f aca="false">IF(M681="","",SUMIF('Daily Fills'!L660:L20646,'Growth Plan &amp; Statistics'!M681,'Daily Fills'!O660:O20646))</f>
        <v/>
      </c>
      <c r="O681" s="15" t="str">
        <f aca="false">IF(N681="","",SUMIF('Daily Fills'!L660:L20646,'Growth Plan &amp; Statistics'!M681,'Daily Fills'!P660:P20646))</f>
        <v/>
      </c>
      <c r="P681" s="15" t="str">
        <f aca="false">IF(O681="","",SUMIF('Daily Fills'!L660:L20658,'Growth Plan &amp; Statistics'!M681,'Daily Fills'!E660:E20658)/1000000)</f>
        <v/>
      </c>
      <c r="Q681" s="16"/>
      <c r="R681" s="16" t="str">
        <f aca="false">IF(N681="","",F681)</f>
        <v/>
      </c>
      <c r="S681" s="10"/>
    </row>
    <row collapsed="false" customFormat="false" customHeight="false" hidden="false" ht="13.3" outlineLevel="0" r="682">
      <c r="A682" s="16" t="n">
        <v>663</v>
      </c>
      <c r="B682" s="16" t="n">
        <f aca="false">ROUNDUP(A682/5,0)</f>
        <v>133</v>
      </c>
      <c r="C682" s="16" t="n">
        <f aca="false">ROUNDUP(A682/20.83333333,0)</f>
        <v>32</v>
      </c>
      <c r="D682" s="65" t="inlineStr">
        <f aca="false">IF(M682="",IF(C682=C681,D681,EDATE(D681,1)),M682)</f>
        <is>
          <t/>
        </is>
      </c>
      <c r="E682" s="16" t="n">
        <f aca="false">I681</f>
        <v>5947775.81</v>
      </c>
      <c r="F682" s="15" t="n">
        <f aca="false">ROUND(MIN($B$14,IF(SizeCalc="margin",E682*$E$13*$E$12/100000,E682*$I$13/$I$12/10)),2)</f>
        <v>100</v>
      </c>
      <c r="G682" s="15" t="n">
        <f aca="false">$B$12*$B$13</f>
        <v>10</v>
      </c>
      <c r="H682" s="15" t="n">
        <f aca="false">IF(Q682="",G682*F682*10,Q682)</f>
        <v>10000</v>
      </c>
      <c r="I682" s="18" t="n">
        <f aca="false">E682+H682</f>
        <v>5957775.81</v>
      </c>
      <c r="J682" s="18" t="n">
        <f aca="false">J681+(I682-I681)</f>
        <v>5907775.81</v>
      </c>
      <c r="K682" s="67" t="n">
        <f aca="false">H682/E682</f>
        <v>0.00168130076173803</v>
      </c>
      <c r="L682" s="67"/>
      <c r="M682" s="64"/>
      <c r="N682" s="16" t="str">
        <f aca="false">IF(M682="","",SUMIF('Daily Fills'!L661:L20647,'Growth Plan &amp; Statistics'!M682,'Daily Fills'!O661:O20647))</f>
        <v/>
      </c>
      <c r="O682" s="15" t="str">
        <f aca="false">IF(N682="","",SUMIF('Daily Fills'!L661:L20647,'Growth Plan &amp; Statistics'!M682,'Daily Fills'!P661:P20647))</f>
        <v/>
      </c>
      <c r="P682" s="15" t="str">
        <f aca="false">IF(O682="","",SUMIF('Daily Fills'!L661:L20659,'Growth Plan &amp; Statistics'!M682,'Daily Fills'!E661:E20659)/1000000)</f>
        <v/>
      </c>
      <c r="Q682" s="16"/>
      <c r="R682" s="16" t="str">
        <f aca="false">IF(N682="","",F682)</f>
        <v/>
      </c>
      <c r="S682" s="10"/>
    </row>
    <row collapsed="false" customFormat="false" customHeight="false" hidden="false" ht="13.3" outlineLevel="0" r="683">
      <c r="A683" s="16" t="n">
        <v>664</v>
      </c>
      <c r="B683" s="16" t="n">
        <f aca="false">ROUNDUP(A683/5,0)</f>
        <v>133</v>
      </c>
      <c r="C683" s="16" t="n">
        <f aca="false">ROUNDUP(A683/20.83333333,0)</f>
        <v>32</v>
      </c>
      <c r="D683" s="65" t="inlineStr">
        <f aca="false">IF(M683="",IF(C683=C682,D682,EDATE(D682,1)),M683)</f>
        <is>
          <t/>
        </is>
      </c>
      <c r="E683" s="16" t="n">
        <f aca="false">I682</f>
        <v>5957775.81</v>
      </c>
      <c r="F683" s="15" t="n">
        <f aca="false">ROUND(MIN($B$14,IF(SizeCalc="margin",E683*$E$13*$E$12/100000,E683*$I$13/$I$12/10)),2)</f>
        <v>100</v>
      </c>
      <c r="G683" s="15" t="n">
        <f aca="false">$B$12*$B$13</f>
        <v>10</v>
      </c>
      <c r="H683" s="15" t="n">
        <f aca="false">IF(Q683="",G683*F683*10,Q683)</f>
        <v>10000</v>
      </c>
      <c r="I683" s="18" t="n">
        <f aca="false">E683+H683</f>
        <v>5967775.81</v>
      </c>
      <c r="J683" s="18" t="n">
        <f aca="false">J682+(I683-I682)</f>
        <v>5917775.81</v>
      </c>
      <c r="K683" s="67" t="n">
        <f aca="false">H683/E683</f>
        <v>0.00167847873416371</v>
      </c>
      <c r="L683" s="67"/>
      <c r="M683" s="64"/>
      <c r="N683" s="16" t="str">
        <f aca="false">IF(M683="","",SUMIF('Daily Fills'!L662:L20648,'Growth Plan &amp; Statistics'!M683,'Daily Fills'!O662:O20648))</f>
        <v/>
      </c>
      <c r="O683" s="15" t="str">
        <f aca="false">IF(N683="","",SUMIF('Daily Fills'!L662:L20648,'Growth Plan &amp; Statistics'!M683,'Daily Fills'!P662:P20648))</f>
        <v/>
      </c>
      <c r="P683" s="15" t="str">
        <f aca="false">IF(O683="","",SUMIF('Daily Fills'!L662:L20660,'Growth Plan &amp; Statistics'!M683,'Daily Fills'!E662:E20660)/1000000)</f>
        <v/>
      </c>
      <c r="Q683" s="16"/>
      <c r="R683" s="16" t="str">
        <f aca="false">IF(N683="","",F683)</f>
        <v/>
      </c>
      <c r="S683" s="10"/>
    </row>
    <row collapsed="false" customFormat="false" customHeight="false" hidden="false" ht="13.3" outlineLevel="0" r="684">
      <c r="A684" s="16" t="n">
        <v>665</v>
      </c>
      <c r="B684" s="16" t="n">
        <f aca="false">ROUNDUP(A684/5,0)</f>
        <v>133</v>
      </c>
      <c r="C684" s="16" t="n">
        <f aca="false">ROUNDUP(A684/20.83333333,0)</f>
        <v>32</v>
      </c>
      <c r="D684" s="65" t="inlineStr">
        <f aca="false">IF(M684="",IF(C684=C683,D683,EDATE(D683,1)),M684)</f>
        <is>
          <t/>
        </is>
      </c>
      <c r="E684" s="16" t="n">
        <f aca="false">I683</f>
        <v>5967775.81</v>
      </c>
      <c r="F684" s="15" t="n">
        <f aca="false">ROUND(MIN($B$14,IF(SizeCalc="margin",E684*$E$13*$E$12/100000,E684*$I$13/$I$12/10)),2)</f>
        <v>100</v>
      </c>
      <c r="G684" s="15" t="n">
        <f aca="false">$B$12*$B$13</f>
        <v>10</v>
      </c>
      <c r="H684" s="15" t="n">
        <f aca="false">IF(Q684="",G684*F684*10,Q684)</f>
        <v>10000</v>
      </c>
      <c r="I684" s="18" t="n">
        <f aca="false">E684+H684</f>
        <v>5977775.81</v>
      </c>
      <c r="J684" s="18" t="n">
        <f aca="false">J683+(I684-I683)</f>
        <v>5927775.81</v>
      </c>
      <c r="K684" s="67" t="n">
        <f aca="false">H684/E684</f>
        <v>0.00167566616414165</v>
      </c>
      <c r="L684" s="67"/>
      <c r="M684" s="64"/>
      <c r="N684" s="16" t="str">
        <f aca="false">IF(M684="","",SUMIF('Daily Fills'!L663:L20649,'Growth Plan &amp; Statistics'!M684,'Daily Fills'!O663:O20649))</f>
        <v/>
      </c>
      <c r="O684" s="15" t="str">
        <f aca="false">IF(N684="","",SUMIF('Daily Fills'!L663:L20649,'Growth Plan &amp; Statistics'!M684,'Daily Fills'!P663:P20649))</f>
        <v/>
      </c>
      <c r="P684" s="15" t="str">
        <f aca="false">IF(O684="","",SUMIF('Daily Fills'!L663:L20661,'Growth Plan &amp; Statistics'!M684,'Daily Fills'!E663:E20661)/1000000)</f>
        <v/>
      </c>
      <c r="Q684" s="16"/>
      <c r="R684" s="16" t="str">
        <f aca="false">IF(N684="","",F684)</f>
        <v/>
      </c>
      <c r="S684" s="10"/>
    </row>
    <row collapsed="false" customFormat="false" customHeight="false" hidden="false" ht="13.3" outlineLevel="0" r="685">
      <c r="A685" s="16" t="n">
        <v>666</v>
      </c>
      <c r="B685" s="16" t="n">
        <f aca="false">ROUNDUP(A685/5,0)</f>
        <v>134</v>
      </c>
      <c r="C685" s="16" t="n">
        <f aca="false">ROUNDUP(A685/20.83333333,0)</f>
        <v>32</v>
      </c>
      <c r="D685" s="65" t="inlineStr">
        <f aca="false">IF(M685="",IF(C685=C684,D684,EDATE(D684,1)),M685)</f>
        <is>
          <t/>
        </is>
      </c>
      <c r="E685" s="16" t="n">
        <f aca="false">I684</f>
        <v>5977775.81</v>
      </c>
      <c r="F685" s="15" t="n">
        <f aca="false">ROUND(MIN($B$14,IF(SizeCalc="margin",E685*$E$13*$E$12/100000,E685*$I$13/$I$12/10)),2)</f>
        <v>100</v>
      </c>
      <c r="G685" s="15" t="n">
        <f aca="false">$B$12*$B$13</f>
        <v>10</v>
      </c>
      <c r="H685" s="15" t="n">
        <f aca="false">IF(Q685="",G685*F685*10,Q685)</f>
        <v>10000</v>
      </c>
      <c r="I685" s="18" t="n">
        <f aca="false">E685+H685</f>
        <v>5987775.81</v>
      </c>
      <c r="J685" s="18" t="n">
        <f aca="false">J684+(I685-I684)</f>
        <v>5937775.81</v>
      </c>
      <c r="K685" s="67" t="n">
        <f aca="false">H685/E685</f>
        <v>0.00167286300420825</v>
      </c>
      <c r="L685" s="67"/>
      <c r="M685" s="64"/>
      <c r="N685" s="16" t="str">
        <f aca="false">IF(M685="","",SUMIF('Daily Fills'!L664:L20650,'Growth Plan &amp; Statistics'!M685,'Daily Fills'!O664:O20650))</f>
        <v/>
      </c>
      <c r="O685" s="15" t="str">
        <f aca="false">IF(N685="","",SUMIF('Daily Fills'!L664:L20650,'Growth Plan &amp; Statistics'!M685,'Daily Fills'!P664:P20650))</f>
        <v/>
      </c>
      <c r="P685" s="15" t="str">
        <f aca="false">IF(O685="","",SUMIF('Daily Fills'!L664:L20662,'Growth Plan &amp; Statistics'!M685,'Daily Fills'!E664:E20662)/1000000)</f>
        <v/>
      </c>
      <c r="Q685" s="16"/>
      <c r="R685" s="16" t="str">
        <f aca="false">IF(N685="","",F685)</f>
        <v/>
      </c>
      <c r="S685" s="10"/>
    </row>
    <row collapsed="false" customFormat="false" customHeight="false" hidden="false" ht="13.3" outlineLevel="0" r="686">
      <c r="A686" s="16" t="n">
        <v>667</v>
      </c>
      <c r="B686" s="16" t="n">
        <f aca="false">ROUNDUP(A686/5,0)</f>
        <v>134</v>
      </c>
      <c r="C686" s="16" t="n">
        <f aca="false">ROUNDUP(A686/20.83333333,0)</f>
        <v>33</v>
      </c>
      <c r="D686" s="65" t="n">
        <f aca="false">IF(M686="",IF(C686=C685,D685,EDATE(D685,1)),M686)</f>
        <v>42786</v>
      </c>
      <c r="E686" s="16" t="n">
        <f aca="false">I685</f>
        <v>5987775.81</v>
      </c>
      <c r="F686" s="15" t="n">
        <f aca="false">ROUND(MIN($B$14,IF(SizeCalc="margin",E686*$E$13*$E$12/100000,E686*$I$13/$I$12/10)),2)</f>
        <v>100</v>
      </c>
      <c r="G686" s="15" t="n">
        <f aca="false">$B$12*$B$13</f>
        <v>10</v>
      </c>
      <c r="H686" s="15" t="n">
        <f aca="false">IF(Q686="",G686*F686*10,Q686)</f>
        <v>10000</v>
      </c>
      <c r="I686" s="18" t="n">
        <f aca="false">E686+H686</f>
        <v>5997775.81</v>
      </c>
      <c r="J686" s="18" t="n">
        <f aca="false">J685+(I686-I685)</f>
        <v>5947775.81</v>
      </c>
      <c r="K686" s="67" t="n">
        <f aca="false">H686/E686</f>
        <v>0.00167006920721703</v>
      </c>
      <c r="L686" s="67"/>
      <c r="M686" s="64"/>
      <c r="N686" s="16" t="str">
        <f aca="false">IF(M686="","",SUMIF('Daily Fills'!L665:L20651,'Growth Plan &amp; Statistics'!M686,'Daily Fills'!O665:O20651))</f>
        <v/>
      </c>
      <c r="O686" s="15" t="str">
        <f aca="false">IF(N686="","",SUMIF('Daily Fills'!L665:L20651,'Growth Plan &amp; Statistics'!M686,'Daily Fills'!P665:P20651))</f>
        <v/>
      </c>
      <c r="P686" s="15" t="str">
        <f aca="false">IF(O686="","",SUMIF('Daily Fills'!L665:L20663,'Growth Plan &amp; Statistics'!M686,'Daily Fills'!E665:E20663)/1000000)</f>
        <v/>
      </c>
      <c r="Q686" s="16"/>
      <c r="R686" s="16" t="str">
        <f aca="false">IF(N686="","",F686)</f>
        <v/>
      </c>
      <c r="S686" s="10"/>
    </row>
    <row collapsed="false" customFormat="false" customHeight="false" hidden="false" ht="13.3" outlineLevel="0" r="687">
      <c r="A687" s="16" t="n">
        <v>668</v>
      </c>
      <c r="B687" s="16" t="n">
        <f aca="false">ROUNDUP(A687/5,0)</f>
        <v>134</v>
      </c>
      <c r="C687" s="16" t="n">
        <f aca="false">ROUNDUP(A687/20.83333333,0)</f>
        <v>33</v>
      </c>
      <c r="D687" s="65" t="inlineStr">
        <f aca="false">IF(M687="",IF(C687=C686,D686,EDATE(D686,1)),M687)</f>
        <is>
          <t/>
        </is>
      </c>
      <c r="E687" s="16" t="n">
        <f aca="false">I686</f>
        <v>5997775.81</v>
      </c>
      <c r="F687" s="15" t="n">
        <f aca="false">ROUND(MIN($B$14,IF(SizeCalc="margin",E687*$E$13*$E$12/100000,E687*$I$13/$I$12/10)),2)</f>
        <v>100</v>
      </c>
      <c r="G687" s="15" t="n">
        <f aca="false">$B$12*$B$13</f>
        <v>10</v>
      </c>
      <c r="H687" s="15" t="n">
        <f aca="false">IF(Q687="",G687*F687*10,Q687)</f>
        <v>10000</v>
      </c>
      <c r="I687" s="18" t="n">
        <f aca="false">E687+H687</f>
        <v>6007775.81</v>
      </c>
      <c r="J687" s="18" t="n">
        <f aca="false">J686+(I687-I686)</f>
        <v>5957775.81</v>
      </c>
      <c r="K687" s="67" t="n">
        <f aca="false">H687/E687</f>
        <v>0.00166728472633591</v>
      </c>
      <c r="L687" s="67"/>
      <c r="M687" s="64"/>
      <c r="N687" s="16" t="str">
        <f aca="false">IF(M687="","",SUMIF('Daily Fills'!L666:L20652,'Growth Plan &amp; Statistics'!M687,'Daily Fills'!O666:O20652))</f>
        <v/>
      </c>
      <c r="O687" s="15" t="str">
        <f aca="false">IF(N687="","",SUMIF('Daily Fills'!L666:L20652,'Growth Plan &amp; Statistics'!M687,'Daily Fills'!P666:P20652))</f>
        <v/>
      </c>
      <c r="P687" s="15" t="str">
        <f aca="false">IF(O687="","",SUMIF('Daily Fills'!L666:L20664,'Growth Plan &amp; Statistics'!M687,'Daily Fills'!E666:E20664)/1000000)</f>
        <v/>
      </c>
      <c r="Q687" s="16"/>
      <c r="R687" s="16" t="str">
        <f aca="false">IF(N687="","",F687)</f>
        <v/>
      </c>
      <c r="S687" s="10"/>
    </row>
    <row collapsed="false" customFormat="false" customHeight="false" hidden="false" ht="13.3" outlineLevel="0" r="688">
      <c r="A688" s="16" t="n">
        <v>669</v>
      </c>
      <c r="B688" s="16" t="n">
        <f aca="false">ROUNDUP(A688/5,0)</f>
        <v>134</v>
      </c>
      <c r="C688" s="16" t="n">
        <f aca="false">ROUNDUP(A688/20.83333333,0)</f>
        <v>33</v>
      </c>
      <c r="D688" s="65" t="inlineStr">
        <f aca="false">IF(M688="",IF(C688=C687,D687,EDATE(D687,1)),M688)</f>
        <is>
          <t/>
        </is>
      </c>
      <c r="E688" s="16" t="n">
        <f aca="false">I687</f>
        <v>6007775.81</v>
      </c>
      <c r="F688" s="15" t="n">
        <f aca="false">ROUND(MIN($B$14,IF(SizeCalc="margin",E688*$E$13*$E$12/100000,E688*$I$13/$I$12/10)),2)</f>
        <v>100</v>
      </c>
      <c r="G688" s="15" t="n">
        <f aca="false">$B$12*$B$13</f>
        <v>10</v>
      </c>
      <c r="H688" s="15" t="n">
        <f aca="false">IF(Q688="",G688*F688*10,Q688)</f>
        <v>10000</v>
      </c>
      <c r="I688" s="18" t="n">
        <f aca="false">E688+H688</f>
        <v>6017775.81</v>
      </c>
      <c r="J688" s="18" t="n">
        <f aca="false">J687+(I688-I687)</f>
        <v>5967775.81</v>
      </c>
      <c r="K688" s="67" t="n">
        <f aca="false">H688/E688</f>
        <v>0.00166450951504464</v>
      </c>
      <c r="L688" s="67"/>
      <c r="M688" s="64"/>
      <c r="N688" s="16" t="str">
        <f aca="false">IF(M688="","",SUMIF('Daily Fills'!L667:L20653,'Growth Plan &amp; Statistics'!M688,'Daily Fills'!O667:O20653))</f>
        <v/>
      </c>
      <c r="O688" s="15" t="str">
        <f aca="false">IF(N688="","",SUMIF('Daily Fills'!L667:L20653,'Growth Plan &amp; Statistics'!M688,'Daily Fills'!P667:P20653))</f>
        <v/>
      </c>
      <c r="P688" s="15" t="str">
        <f aca="false">IF(O688="","",SUMIF('Daily Fills'!L667:L20665,'Growth Plan &amp; Statistics'!M688,'Daily Fills'!E667:E20665)/1000000)</f>
        <v/>
      </c>
      <c r="Q688" s="16"/>
      <c r="R688" s="16" t="str">
        <f aca="false">IF(N688="","",F688)</f>
        <v/>
      </c>
      <c r="S688" s="10"/>
    </row>
    <row collapsed="false" customFormat="false" customHeight="false" hidden="false" ht="13.3" outlineLevel="0" r="689">
      <c r="A689" s="16" t="n">
        <v>670</v>
      </c>
      <c r="B689" s="16" t="n">
        <f aca="false">ROUNDUP(A689/5,0)</f>
        <v>134</v>
      </c>
      <c r="C689" s="16" t="n">
        <f aca="false">ROUNDUP(A689/20.83333333,0)</f>
        <v>33</v>
      </c>
      <c r="D689" s="65" t="inlineStr">
        <f aca="false">IF(M689="",IF(C689=C688,D688,EDATE(D688,1)),M689)</f>
        <is>
          <t/>
        </is>
      </c>
      <c r="E689" s="16" t="n">
        <f aca="false">I688</f>
        <v>6017775.81</v>
      </c>
      <c r="F689" s="15" t="n">
        <f aca="false">ROUND(MIN($B$14,IF(SizeCalc="margin",E689*$E$13*$E$12/100000,E689*$I$13/$I$12/10)),2)</f>
        <v>100</v>
      </c>
      <c r="G689" s="15" t="n">
        <f aca="false">$B$12*$B$13</f>
        <v>10</v>
      </c>
      <c r="H689" s="15" t="n">
        <f aca="false">IF(Q689="",G689*F689*10,Q689)</f>
        <v>10000</v>
      </c>
      <c r="I689" s="18" t="n">
        <f aca="false">E689+H689</f>
        <v>6027775.81</v>
      </c>
      <c r="J689" s="18" t="n">
        <f aca="false">J688+(I689-I688)</f>
        <v>5977775.81</v>
      </c>
      <c r="K689" s="67" t="n">
        <f aca="false">H689/E689</f>
        <v>0.00166174352713216</v>
      </c>
      <c r="L689" s="67"/>
      <c r="M689" s="64"/>
      <c r="N689" s="16" t="str">
        <f aca="false">IF(M689="","",SUMIF('Daily Fills'!L668:L20654,'Growth Plan &amp; Statistics'!M689,'Daily Fills'!O668:O20654))</f>
        <v/>
      </c>
      <c r="O689" s="15" t="str">
        <f aca="false">IF(N689="","",SUMIF('Daily Fills'!L668:L20654,'Growth Plan &amp; Statistics'!M689,'Daily Fills'!P668:P20654))</f>
        <v/>
      </c>
      <c r="P689" s="15" t="str">
        <f aca="false">IF(O689="","",SUMIF('Daily Fills'!L668:L20666,'Growth Plan &amp; Statistics'!M689,'Daily Fills'!E668:E20666)/1000000)</f>
        <v/>
      </c>
      <c r="Q689" s="16"/>
      <c r="R689" s="16" t="str">
        <f aca="false">IF(N689="","",F689)</f>
        <v/>
      </c>
      <c r="S689" s="10"/>
    </row>
    <row collapsed="false" customFormat="false" customHeight="false" hidden="false" ht="13.3" outlineLevel="0" r="690">
      <c r="A690" s="16" t="n">
        <v>671</v>
      </c>
      <c r="B690" s="16" t="n">
        <f aca="false">ROUNDUP(A690/5,0)</f>
        <v>135</v>
      </c>
      <c r="C690" s="16" t="n">
        <f aca="false">ROUNDUP(A690/20.83333333,0)</f>
        <v>33</v>
      </c>
      <c r="D690" s="65" t="inlineStr">
        <f aca="false">IF(M690="",IF(C690=C689,D689,EDATE(D689,1)),M690)</f>
        <is>
          <t/>
        </is>
      </c>
      <c r="E690" s="16" t="n">
        <f aca="false">I689</f>
        <v>6027775.81</v>
      </c>
      <c r="F690" s="15" t="n">
        <f aca="false">ROUND(MIN($B$14,IF(SizeCalc="margin",E690*$E$13*$E$12/100000,E690*$I$13/$I$12/10)),2)</f>
        <v>100</v>
      </c>
      <c r="G690" s="15" t="n">
        <f aca="false">$B$12*$B$13</f>
        <v>10</v>
      </c>
      <c r="H690" s="15" t="n">
        <f aca="false">IF(Q690="",G690*F690*10,Q690)</f>
        <v>10000</v>
      </c>
      <c r="I690" s="18" t="n">
        <f aca="false">E690+H690</f>
        <v>6037775.81</v>
      </c>
      <c r="J690" s="18" t="n">
        <f aca="false">J689+(I690-I689)</f>
        <v>5987775.81</v>
      </c>
      <c r="K690" s="67" t="n">
        <f aca="false">H690/E690</f>
        <v>0.0016589867166941</v>
      </c>
      <c r="L690" s="67"/>
      <c r="M690" s="64"/>
      <c r="N690" s="16" t="str">
        <f aca="false">IF(M690="","",SUMIF('Daily Fills'!L669:L20655,'Growth Plan &amp; Statistics'!M690,'Daily Fills'!O669:O20655))</f>
        <v/>
      </c>
      <c r="O690" s="15" t="str">
        <f aca="false">IF(N690="","",SUMIF('Daily Fills'!L669:L20655,'Growth Plan &amp; Statistics'!M690,'Daily Fills'!P669:P20655))</f>
        <v/>
      </c>
      <c r="P690" s="15" t="str">
        <f aca="false">IF(O690="","",SUMIF('Daily Fills'!L669:L20667,'Growth Plan &amp; Statistics'!M690,'Daily Fills'!E669:E20667)/1000000)</f>
        <v/>
      </c>
      <c r="Q690" s="16"/>
      <c r="R690" s="16" t="str">
        <f aca="false">IF(N690="","",F690)</f>
        <v/>
      </c>
      <c r="S690" s="10"/>
    </row>
    <row collapsed="false" customFormat="false" customHeight="false" hidden="false" ht="13.3" outlineLevel="0" r="691">
      <c r="A691" s="16" t="n">
        <v>672</v>
      </c>
      <c r="B691" s="16" t="n">
        <f aca="false">ROUNDUP(A691/5,0)</f>
        <v>135</v>
      </c>
      <c r="C691" s="16" t="n">
        <f aca="false">ROUNDUP(A691/20.83333333,0)</f>
        <v>33</v>
      </c>
      <c r="D691" s="65" t="inlineStr">
        <f aca="false">IF(M691="",IF(C691=C690,D690,EDATE(D690,1)),M691)</f>
        <is>
          <t/>
        </is>
      </c>
      <c r="E691" s="16" t="n">
        <f aca="false">I690</f>
        <v>6037775.81</v>
      </c>
      <c r="F691" s="15" t="n">
        <f aca="false">ROUND(MIN($B$14,IF(SizeCalc="margin",E691*$E$13*$E$12/100000,E691*$I$13/$I$12/10)),2)</f>
        <v>100</v>
      </c>
      <c r="G691" s="15" t="n">
        <f aca="false">$B$12*$B$13</f>
        <v>10</v>
      </c>
      <c r="H691" s="15" t="n">
        <f aca="false">IF(Q691="",G691*F691*10,Q691)</f>
        <v>10000</v>
      </c>
      <c r="I691" s="18" t="n">
        <f aca="false">E691+H691</f>
        <v>6047775.81</v>
      </c>
      <c r="J691" s="18" t="n">
        <f aca="false">J690+(I691-I690)</f>
        <v>5997775.81</v>
      </c>
      <c r="K691" s="67" t="n">
        <f aca="false">H691/E691</f>
        <v>0.00165623903813017</v>
      </c>
      <c r="L691" s="67"/>
      <c r="M691" s="64"/>
      <c r="N691" s="16" t="str">
        <f aca="false">IF(M691="","",SUMIF('Daily Fills'!L670:L20656,'Growth Plan &amp; Statistics'!M691,'Daily Fills'!O670:O20656))</f>
        <v/>
      </c>
      <c r="O691" s="15" t="str">
        <f aca="false">IF(N691="","",SUMIF('Daily Fills'!L670:L20656,'Growth Plan &amp; Statistics'!M691,'Daily Fills'!P670:P20656))</f>
        <v/>
      </c>
      <c r="P691" s="15" t="str">
        <f aca="false">IF(O691="","",SUMIF('Daily Fills'!L670:L20668,'Growth Plan &amp; Statistics'!M691,'Daily Fills'!E670:E20668)/1000000)</f>
        <v/>
      </c>
      <c r="Q691" s="16"/>
      <c r="R691" s="16" t="str">
        <f aca="false">IF(N691="","",F691)</f>
        <v/>
      </c>
      <c r="S691" s="10"/>
    </row>
    <row collapsed="false" customFormat="false" customHeight="false" hidden="false" ht="13.3" outlineLevel="0" r="692">
      <c r="A692" s="16" t="n">
        <v>673</v>
      </c>
      <c r="B692" s="16" t="n">
        <f aca="false">ROUNDUP(A692/5,0)</f>
        <v>135</v>
      </c>
      <c r="C692" s="16" t="n">
        <f aca="false">ROUNDUP(A692/20.83333333,0)</f>
        <v>33</v>
      </c>
      <c r="D692" s="65" t="inlineStr">
        <f aca="false">IF(M692="",IF(C692=C691,D691,EDATE(D691,1)),M692)</f>
        <is>
          <t/>
        </is>
      </c>
      <c r="E692" s="16" t="n">
        <f aca="false">I691</f>
        <v>6047775.81</v>
      </c>
      <c r="F692" s="15" t="n">
        <f aca="false">ROUND(MIN($B$14,IF(SizeCalc="margin",E692*$E$13*$E$12/100000,E692*$I$13/$I$12/10)),2)</f>
        <v>100</v>
      </c>
      <c r="G692" s="15" t="n">
        <f aca="false">$B$12*$B$13</f>
        <v>10</v>
      </c>
      <c r="H692" s="15" t="n">
        <f aca="false">IF(Q692="",G692*F692*10,Q692)</f>
        <v>10000</v>
      </c>
      <c r="I692" s="18" t="n">
        <f aca="false">E692+H692</f>
        <v>6057775.81</v>
      </c>
      <c r="J692" s="18" t="n">
        <f aca="false">J691+(I692-I691)</f>
        <v>6007775.81</v>
      </c>
      <c r="K692" s="67" t="n">
        <f aca="false">H692/E692</f>
        <v>0.0016535004461417</v>
      </c>
      <c r="L692" s="67"/>
      <c r="M692" s="64"/>
      <c r="N692" s="16" t="str">
        <f aca="false">IF(M692="","",SUMIF('Daily Fills'!L671:L20657,'Growth Plan &amp; Statistics'!M692,'Daily Fills'!O671:O20657))</f>
        <v/>
      </c>
      <c r="O692" s="15" t="str">
        <f aca="false">IF(N692="","",SUMIF('Daily Fills'!L671:L20657,'Growth Plan &amp; Statistics'!M692,'Daily Fills'!P671:P20657))</f>
        <v/>
      </c>
      <c r="P692" s="15" t="str">
        <f aca="false">IF(O692="","",SUMIF('Daily Fills'!L671:L20669,'Growth Plan &amp; Statistics'!M692,'Daily Fills'!E671:E20669)/1000000)</f>
        <v/>
      </c>
      <c r="Q692" s="16"/>
      <c r="R692" s="16" t="str">
        <f aca="false">IF(N692="","",F692)</f>
        <v/>
      </c>
      <c r="S692" s="10"/>
    </row>
    <row collapsed="false" customFormat="false" customHeight="false" hidden="false" ht="13.3" outlineLevel="0" r="693">
      <c r="A693" s="16" t="n">
        <v>674</v>
      </c>
      <c r="B693" s="16" t="n">
        <f aca="false">ROUNDUP(A693/5,0)</f>
        <v>135</v>
      </c>
      <c r="C693" s="16" t="n">
        <f aca="false">ROUNDUP(A693/20.83333333,0)</f>
        <v>33</v>
      </c>
      <c r="D693" s="65" t="inlineStr">
        <f aca="false">IF(M693="",IF(C693=C692,D692,EDATE(D692,1)),M693)</f>
        <is>
          <t/>
        </is>
      </c>
      <c r="E693" s="16" t="n">
        <f aca="false">I692</f>
        <v>6057775.81</v>
      </c>
      <c r="F693" s="15" t="n">
        <f aca="false">ROUND(MIN($B$14,IF(SizeCalc="margin",E693*$E$13*$E$12/100000,E693*$I$13/$I$12/10)),2)</f>
        <v>100</v>
      </c>
      <c r="G693" s="15" t="n">
        <f aca="false">$B$12*$B$13</f>
        <v>10</v>
      </c>
      <c r="H693" s="15" t="n">
        <f aca="false">IF(Q693="",G693*F693*10,Q693)</f>
        <v>10000</v>
      </c>
      <c r="I693" s="18" t="n">
        <f aca="false">E693+H693</f>
        <v>6067775.81</v>
      </c>
      <c r="J693" s="18" t="n">
        <f aca="false">J692+(I693-I692)</f>
        <v>6017775.81</v>
      </c>
      <c r="K693" s="67" t="n">
        <f aca="false">H693/E693</f>
        <v>0.00165077089572914</v>
      </c>
      <c r="L693" s="67"/>
      <c r="M693" s="64"/>
      <c r="N693" s="16" t="str">
        <f aca="false">IF(M693="","",SUMIF('Daily Fills'!L672:L20658,'Growth Plan &amp; Statistics'!M693,'Daily Fills'!O672:O20658))</f>
        <v/>
      </c>
      <c r="O693" s="15" t="str">
        <f aca="false">IF(N693="","",SUMIF('Daily Fills'!L672:L20658,'Growth Plan &amp; Statistics'!M693,'Daily Fills'!P672:P20658))</f>
        <v/>
      </c>
      <c r="P693" s="15" t="str">
        <f aca="false">IF(O693="","",SUMIF('Daily Fills'!L672:L20670,'Growth Plan &amp; Statistics'!M693,'Daily Fills'!E672:E20670)/1000000)</f>
        <v/>
      </c>
      <c r="Q693" s="16"/>
      <c r="R693" s="16" t="str">
        <f aca="false">IF(N693="","",F693)</f>
        <v/>
      </c>
      <c r="S693" s="10"/>
    </row>
    <row collapsed="false" customFormat="false" customHeight="false" hidden="false" ht="13.3" outlineLevel="0" r="694">
      <c r="A694" s="16" t="n">
        <v>675</v>
      </c>
      <c r="B694" s="16" t="n">
        <f aca="false">ROUNDUP(A694/5,0)</f>
        <v>135</v>
      </c>
      <c r="C694" s="16" t="n">
        <f aca="false">ROUNDUP(A694/20.83333333,0)</f>
        <v>33</v>
      </c>
      <c r="D694" s="65" t="inlineStr">
        <f aca="false">IF(M694="",IF(C694=C693,D693,EDATE(D693,1)),M694)</f>
        <is>
          <t/>
        </is>
      </c>
      <c r="E694" s="16" t="n">
        <f aca="false">I693</f>
        <v>6067775.81</v>
      </c>
      <c r="F694" s="15" t="n">
        <f aca="false">ROUND(MIN($B$14,IF(SizeCalc="margin",E694*$E$13*$E$12/100000,E694*$I$13/$I$12/10)),2)</f>
        <v>100</v>
      </c>
      <c r="G694" s="15" t="n">
        <f aca="false">$B$12*$B$13</f>
        <v>10</v>
      </c>
      <c r="H694" s="15" t="n">
        <f aca="false">IF(Q694="",G694*F694*10,Q694)</f>
        <v>10000</v>
      </c>
      <c r="I694" s="18" t="n">
        <f aca="false">E694+H694</f>
        <v>6077775.81</v>
      </c>
      <c r="J694" s="18" t="n">
        <f aca="false">J693+(I694-I693)</f>
        <v>6027775.81</v>
      </c>
      <c r="K694" s="67" t="n">
        <f aca="false">H694/E694</f>
        <v>0.00164805034218955</v>
      </c>
      <c r="L694" s="67"/>
      <c r="M694" s="64"/>
      <c r="N694" s="16" t="str">
        <f aca="false">IF(M694="","",SUMIF('Daily Fills'!L673:L20659,'Growth Plan &amp; Statistics'!M694,'Daily Fills'!O673:O20659))</f>
        <v/>
      </c>
      <c r="O694" s="15" t="str">
        <f aca="false">IF(N694="","",SUMIF('Daily Fills'!L673:L20659,'Growth Plan &amp; Statistics'!M694,'Daily Fills'!P673:P20659))</f>
        <v/>
      </c>
      <c r="P694" s="15" t="str">
        <f aca="false">IF(O694="","",SUMIF('Daily Fills'!L673:L20671,'Growth Plan &amp; Statistics'!M694,'Daily Fills'!E673:E20671)/1000000)</f>
        <v/>
      </c>
      <c r="Q694" s="16"/>
      <c r="R694" s="16" t="str">
        <f aca="false">IF(N694="","",F694)</f>
        <v/>
      </c>
      <c r="S694" s="10"/>
    </row>
    <row collapsed="false" customFormat="false" customHeight="false" hidden="false" ht="13.3" outlineLevel="0" r="695">
      <c r="A695" s="16" t="n">
        <v>676</v>
      </c>
      <c r="B695" s="16" t="n">
        <f aca="false">ROUNDUP(A695/5,0)</f>
        <v>136</v>
      </c>
      <c r="C695" s="16" t="n">
        <f aca="false">ROUNDUP(A695/20.83333333,0)</f>
        <v>33</v>
      </c>
      <c r="D695" s="65" t="inlineStr">
        <f aca="false">IF(M695="",IF(C695=C694,D694,EDATE(D694,1)),M695)</f>
        <is>
          <t/>
        </is>
      </c>
      <c r="E695" s="16" t="n">
        <f aca="false">I694</f>
        <v>6077775.81</v>
      </c>
      <c r="F695" s="15" t="n">
        <f aca="false">ROUND(MIN($B$14,IF(SizeCalc="margin",E695*$E$13*$E$12/100000,E695*$I$13/$I$12/10)),2)</f>
        <v>100</v>
      </c>
      <c r="G695" s="15" t="n">
        <f aca="false">$B$12*$B$13</f>
        <v>10</v>
      </c>
      <c r="H695" s="15" t="n">
        <f aca="false">IF(Q695="",G695*F695*10,Q695)</f>
        <v>10000</v>
      </c>
      <c r="I695" s="18" t="n">
        <f aca="false">E695+H695</f>
        <v>6087775.81</v>
      </c>
      <c r="J695" s="18" t="n">
        <f aca="false">J694+(I695-I694)</f>
        <v>6037775.81</v>
      </c>
      <c r="K695" s="67" t="n">
        <f aca="false">H695/E695</f>
        <v>0.00164533874111424</v>
      </c>
      <c r="L695" s="67"/>
      <c r="M695" s="64"/>
      <c r="N695" s="16" t="str">
        <f aca="false">IF(M695="","",SUMIF('Daily Fills'!L674:L20660,'Growth Plan &amp; Statistics'!M695,'Daily Fills'!O674:O20660))</f>
        <v/>
      </c>
      <c r="O695" s="15" t="str">
        <f aca="false">IF(N695="","",SUMIF('Daily Fills'!L674:L20660,'Growth Plan &amp; Statistics'!M695,'Daily Fills'!P674:P20660))</f>
        <v/>
      </c>
      <c r="P695" s="15" t="str">
        <f aca="false">IF(O695="","",SUMIF('Daily Fills'!L674:L20672,'Growth Plan &amp; Statistics'!M695,'Daily Fills'!E674:E20672)/1000000)</f>
        <v/>
      </c>
      <c r="Q695" s="16"/>
      <c r="R695" s="16" t="str">
        <f aca="false">IF(N695="","",F695)</f>
        <v/>
      </c>
      <c r="S695" s="10"/>
    </row>
    <row collapsed="false" customFormat="false" customHeight="false" hidden="false" ht="13.3" outlineLevel="0" r="696">
      <c r="A696" s="16" t="n">
        <v>677</v>
      </c>
      <c r="B696" s="16" t="n">
        <f aca="false">ROUNDUP(A696/5,0)</f>
        <v>136</v>
      </c>
      <c r="C696" s="16" t="n">
        <f aca="false">ROUNDUP(A696/20.83333333,0)</f>
        <v>33</v>
      </c>
      <c r="D696" s="65" t="inlineStr">
        <f aca="false">IF(M696="",IF(C696=C695,D695,EDATE(D695,1)),M696)</f>
        <is>
          <t/>
        </is>
      </c>
      <c r="E696" s="16" t="n">
        <f aca="false">I695</f>
        <v>6087775.81</v>
      </c>
      <c r="F696" s="15" t="n">
        <f aca="false">ROUND(MIN($B$14,IF(SizeCalc="margin",E696*$E$13*$E$12/100000,E696*$I$13/$I$12/10)),2)</f>
        <v>100</v>
      </c>
      <c r="G696" s="15" t="n">
        <f aca="false">$B$12*$B$13</f>
        <v>10</v>
      </c>
      <c r="H696" s="15" t="n">
        <f aca="false">IF(Q696="",G696*F696*10,Q696)</f>
        <v>10000</v>
      </c>
      <c r="I696" s="18" t="n">
        <f aca="false">E696+H696</f>
        <v>6097775.81</v>
      </c>
      <c r="J696" s="18" t="n">
        <f aca="false">J695+(I696-I695)</f>
        <v>6047775.81</v>
      </c>
      <c r="K696" s="67" t="n">
        <f aca="false">H696/E696</f>
        <v>0.00164263604838628</v>
      </c>
      <c r="L696" s="67"/>
      <c r="M696" s="64"/>
      <c r="N696" s="16" t="str">
        <f aca="false">IF(M696="","",SUMIF('Daily Fills'!L675:L20661,'Growth Plan &amp; Statistics'!M696,'Daily Fills'!O675:O20661))</f>
        <v/>
      </c>
      <c r="O696" s="15" t="str">
        <f aca="false">IF(N696="","",SUMIF('Daily Fills'!L675:L20661,'Growth Plan &amp; Statistics'!M696,'Daily Fills'!P675:P20661))</f>
        <v/>
      </c>
      <c r="P696" s="15" t="str">
        <f aca="false">IF(O696="","",SUMIF('Daily Fills'!L675:L20673,'Growth Plan &amp; Statistics'!M696,'Daily Fills'!E675:E20673)/1000000)</f>
        <v/>
      </c>
      <c r="Q696" s="16"/>
      <c r="R696" s="16" t="str">
        <f aca="false">IF(N696="","",F696)</f>
        <v/>
      </c>
      <c r="S696" s="10"/>
    </row>
    <row collapsed="false" customFormat="false" customHeight="false" hidden="false" ht="13.3" outlineLevel="0" r="697">
      <c r="A697" s="16" t="n">
        <v>678</v>
      </c>
      <c r="B697" s="16" t="n">
        <f aca="false">ROUNDUP(A697/5,0)</f>
        <v>136</v>
      </c>
      <c r="C697" s="16" t="n">
        <f aca="false">ROUNDUP(A697/20.83333333,0)</f>
        <v>33</v>
      </c>
      <c r="D697" s="65" t="inlineStr">
        <f aca="false">IF(M697="",IF(C697=C696,D696,EDATE(D696,1)),M697)</f>
        <is>
          <t/>
        </is>
      </c>
      <c r="E697" s="16" t="n">
        <f aca="false">I696</f>
        <v>6097775.81</v>
      </c>
      <c r="F697" s="15" t="n">
        <f aca="false">ROUND(MIN($B$14,IF(SizeCalc="margin",E697*$E$13*$E$12/100000,E697*$I$13/$I$12/10)),2)</f>
        <v>100</v>
      </c>
      <c r="G697" s="15" t="n">
        <f aca="false">$B$12*$B$13</f>
        <v>10</v>
      </c>
      <c r="H697" s="15" t="n">
        <f aca="false">IF(Q697="",G697*F697*10,Q697)</f>
        <v>10000</v>
      </c>
      <c r="I697" s="18" t="n">
        <f aca="false">E697+H697</f>
        <v>6107775.81</v>
      </c>
      <c r="J697" s="18" t="n">
        <f aca="false">J696+(I697-I696)</f>
        <v>6057775.81</v>
      </c>
      <c r="K697" s="67" t="n">
        <f aca="false">H697/E697</f>
        <v>0.00163994222017815</v>
      </c>
      <c r="L697" s="67"/>
      <c r="M697" s="64"/>
      <c r="N697" s="16" t="str">
        <f aca="false">IF(M697="","",SUMIF('Daily Fills'!L676:L20662,'Growth Plan &amp; Statistics'!M697,'Daily Fills'!O676:O20662))</f>
        <v/>
      </c>
      <c r="O697" s="15" t="str">
        <f aca="false">IF(N697="","",SUMIF('Daily Fills'!L676:L20662,'Growth Plan &amp; Statistics'!M697,'Daily Fills'!P676:P20662))</f>
        <v/>
      </c>
      <c r="P697" s="15" t="str">
        <f aca="false">IF(O697="","",SUMIF('Daily Fills'!L676:L20674,'Growth Plan &amp; Statistics'!M697,'Daily Fills'!E676:E20674)/1000000)</f>
        <v/>
      </c>
      <c r="Q697" s="16"/>
      <c r="R697" s="16" t="str">
        <f aca="false">IF(N697="","",F697)</f>
        <v/>
      </c>
      <c r="S697" s="10"/>
    </row>
    <row collapsed="false" customFormat="false" customHeight="false" hidden="false" ht="13.3" outlineLevel="0" r="698">
      <c r="A698" s="16" t="n">
        <v>679</v>
      </c>
      <c r="B698" s="16" t="n">
        <f aca="false">ROUNDUP(A698/5,0)</f>
        <v>136</v>
      </c>
      <c r="C698" s="16" t="n">
        <f aca="false">ROUNDUP(A698/20.83333333,0)</f>
        <v>33</v>
      </c>
      <c r="D698" s="65" t="inlineStr">
        <f aca="false">IF(M698="",IF(C698=C697,D697,EDATE(D697,1)),M698)</f>
        <is>
          <t/>
        </is>
      </c>
      <c r="E698" s="16" t="n">
        <f aca="false">I697</f>
        <v>6107775.81</v>
      </c>
      <c r="F698" s="15" t="n">
        <f aca="false">ROUND(MIN($B$14,IF(SizeCalc="margin",E698*$E$13*$E$12/100000,E698*$I$13/$I$12/10)),2)</f>
        <v>100</v>
      </c>
      <c r="G698" s="15" t="n">
        <f aca="false">$B$12*$B$13</f>
        <v>10</v>
      </c>
      <c r="H698" s="15" t="n">
        <f aca="false">IF(Q698="",G698*F698*10,Q698)</f>
        <v>10000</v>
      </c>
      <c r="I698" s="18" t="n">
        <f aca="false">E698+H698</f>
        <v>6117775.81</v>
      </c>
      <c r="J698" s="18" t="n">
        <f aca="false">J697+(I698-I697)</f>
        <v>6067775.81</v>
      </c>
      <c r="K698" s="67" t="n">
        <f aca="false">H698/E698</f>
        <v>0.00163725721294934</v>
      </c>
      <c r="L698" s="67"/>
      <c r="M698" s="64"/>
      <c r="N698" s="16" t="str">
        <f aca="false">IF(M698="","",SUMIF('Daily Fills'!L677:L20663,'Growth Plan &amp; Statistics'!M698,'Daily Fills'!O677:O20663))</f>
        <v/>
      </c>
      <c r="O698" s="15" t="str">
        <f aca="false">IF(N698="","",SUMIF('Daily Fills'!L677:L20663,'Growth Plan &amp; Statistics'!M698,'Daily Fills'!P677:P20663))</f>
        <v/>
      </c>
      <c r="P698" s="15" t="str">
        <f aca="false">IF(O698="","",SUMIF('Daily Fills'!L677:L20675,'Growth Plan &amp; Statistics'!M698,'Daily Fills'!E677:E20675)/1000000)</f>
        <v/>
      </c>
      <c r="Q698" s="16"/>
      <c r="R698" s="16" t="str">
        <f aca="false">IF(N698="","",F698)</f>
        <v/>
      </c>
      <c r="S698" s="10"/>
    </row>
    <row collapsed="false" customFormat="false" customHeight="false" hidden="false" ht="13.3" outlineLevel="0" r="699">
      <c r="A699" s="16" t="n">
        <v>680</v>
      </c>
      <c r="B699" s="16" t="n">
        <f aca="false">ROUNDUP(A699/5,0)</f>
        <v>136</v>
      </c>
      <c r="C699" s="16" t="n">
        <f aca="false">ROUNDUP(A699/20.83333333,0)</f>
        <v>33</v>
      </c>
      <c r="D699" s="65" t="inlineStr">
        <f aca="false">IF(M699="",IF(C699=C698,D698,EDATE(D698,1)),M699)</f>
        <is>
          <t/>
        </is>
      </c>
      <c r="E699" s="16" t="n">
        <f aca="false">I698</f>
        <v>6117775.81</v>
      </c>
      <c r="F699" s="15" t="n">
        <f aca="false">ROUND(MIN($B$14,IF(SizeCalc="margin",E699*$E$13*$E$12/100000,E699*$I$13/$I$12/10)),2)</f>
        <v>100</v>
      </c>
      <c r="G699" s="15" t="n">
        <f aca="false">$B$12*$B$13</f>
        <v>10</v>
      </c>
      <c r="H699" s="15" t="n">
        <f aca="false">IF(Q699="",G699*F699*10,Q699)</f>
        <v>10000</v>
      </c>
      <c r="I699" s="18" t="n">
        <f aca="false">E699+H699</f>
        <v>6127775.81</v>
      </c>
      <c r="J699" s="18" t="n">
        <f aca="false">J698+(I699-I698)</f>
        <v>6077775.81</v>
      </c>
      <c r="K699" s="67" t="n">
        <f aca="false">H699/E699</f>
        <v>0.00163458098344405</v>
      </c>
      <c r="L699" s="67"/>
      <c r="M699" s="64"/>
      <c r="N699" s="16" t="str">
        <f aca="false">IF(M699="","",SUMIF('Daily Fills'!L678:L20664,'Growth Plan &amp; Statistics'!M699,'Daily Fills'!O678:O20664))</f>
        <v/>
      </c>
      <c r="O699" s="15" t="str">
        <f aca="false">IF(N699="","",SUMIF('Daily Fills'!L678:L20664,'Growth Plan &amp; Statistics'!M699,'Daily Fills'!P678:P20664))</f>
        <v/>
      </c>
      <c r="P699" s="15" t="str">
        <f aca="false">IF(O699="","",SUMIF('Daily Fills'!L678:L20676,'Growth Plan &amp; Statistics'!M699,'Daily Fills'!E678:E20676)/1000000)</f>
        <v/>
      </c>
      <c r="Q699" s="16"/>
      <c r="R699" s="16" t="str">
        <f aca="false">IF(N699="","",F699)</f>
        <v/>
      </c>
      <c r="S699" s="10"/>
    </row>
    <row collapsed="false" customFormat="false" customHeight="false" hidden="false" ht="13.3" outlineLevel="0" r="700">
      <c r="A700" s="16" t="n">
        <v>681</v>
      </c>
      <c r="B700" s="16" t="n">
        <f aca="false">ROUNDUP(A700/5,0)</f>
        <v>137</v>
      </c>
      <c r="C700" s="16" t="n">
        <f aca="false">ROUNDUP(A700/20.83333333,0)</f>
        <v>33</v>
      </c>
      <c r="D700" s="65" t="inlineStr">
        <f aca="false">IF(M700="",IF(C700=C699,D699,EDATE(D699,1)),M700)</f>
        <is>
          <t/>
        </is>
      </c>
      <c r="E700" s="16" t="n">
        <f aca="false">I699</f>
        <v>6127775.81</v>
      </c>
      <c r="F700" s="15" t="n">
        <f aca="false">ROUND(MIN($B$14,IF(SizeCalc="margin",E700*$E$13*$E$12/100000,E700*$I$13/$I$12/10)),2)</f>
        <v>100</v>
      </c>
      <c r="G700" s="15" t="n">
        <f aca="false">$B$12*$B$13</f>
        <v>10</v>
      </c>
      <c r="H700" s="15" t="n">
        <f aca="false">IF(Q700="",G700*F700*10,Q700)</f>
        <v>10000</v>
      </c>
      <c r="I700" s="18" t="n">
        <f aca="false">E700+H700</f>
        <v>6137775.81</v>
      </c>
      <c r="J700" s="18" t="n">
        <f aca="false">J699+(I700-I699)</f>
        <v>6087775.81</v>
      </c>
      <c r="K700" s="67" t="n">
        <f aca="false">H700/E700</f>
        <v>0.00163191348868881</v>
      </c>
      <c r="L700" s="67"/>
      <c r="M700" s="64"/>
      <c r="N700" s="16" t="str">
        <f aca="false">IF(M700="","",SUMIF('Daily Fills'!L679:L20665,'Growth Plan &amp; Statistics'!M700,'Daily Fills'!O679:O20665))</f>
        <v/>
      </c>
      <c r="O700" s="15" t="str">
        <f aca="false">IF(N700="","",SUMIF('Daily Fills'!L679:L20665,'Growth Plan &amp; Statistics'!M700,'Daily Fills'!P679:P20665))</f>
        <v/>
      </c>
      <c r="P700" s="15" t="str">
        <f aca="false">IF(O700="","",SUMIF('Daily Fills'!L679:L20677,'Growth Plan &amp; Statistics'!M700,'Daily Fills'!E679:E20677)/1000000)</f>
        <v/>
      </c>
      <c r="Q700" s="16"/>
      <c r="R700" s="16" t="str">
        <f aca="false">IF(N700="","",F700)</f>
        <v/>
      </c>
      <c r="S700" s="10"/>
    </row>
    <row collapsed="false" customFormat="false" customHeight="false" hidden="false" ht="13.3" outlineLevel="0" r="701">
      <c r="A701" s="16" t="n">
        <v>682</v>
      </c>
      <c r="B701" s="16" t="n">
        <f aca="false">ROUNDUP(A701/5,0)</f>
        <v>137</v>
      </c>
      <c r="C701" s="16" t="n">
        <f aca="false">ROUNDUP(A701/20.83333333,0)</f>
        <v>33</v>
      </c>
      <c r="D701" s="65" t="inlineStr">
        <f aca="false">IF(M701="",IF(C701=C700,D700,EDATE(D700,1)),M701)</f>
        <is>
          <t/>
        </is>
      </c>
      <c r="E701" s="16" t="n">
        <f aca="false">I700</f>
        <v>6137775.81</v>
      </c>
      <c r="F701" s="15" t="n">
        <f aca="false">ROUND(MIN($B$14,IF(SizeCalc="margin",E701*$E$13*$E$12/100000,E701*$I$13/$I$12/10)),2)</f>
        <v>100</v>
      </c>
      <c r="G701" s="15" t="n">
        <f aca="false">$B$12*$B$13</f>
        <v>10</v>
      </c>
      <c r="H701" s="15" t="n">
        <f aca="false">IF(Q701="",G701*F701*10,Q701)</f>
        <v>10000</v>
      </c>
      <c r="I701" s="18" t="n">
        <f aca="false">E701+H701</f>
        <v>6147775.81</v>
      </c>
      <c r="J701" s="18" t="n">
        <f aca="false">J700+(I701-I700)</f>
        <v>6097775.81</v>
      </c>
      <c r="K701" s="67" t="n">
        <f aca="false">H701/E701</f>
        <v>0.00162925468599023</v>
      </c>
      <c r="L701" s="67"/>
      <c r="M701" s="64"/>
      <c r="N701" s="16" t="str">
        <f aca="false">IF(M701="","",SUMIF('Daily Fills'!L680:L20666,'Growth Plan &amp; Statistics'!M701,'Daily Fills'!O680:O20666))</f>
        <v/>
      </c>
      <c r="O701" s="15" t="str">
        <f aca="false">IF(N701="","",SUMIF('Daily Fills'!L680:L20666,'Growth Plan &amp; Statistics'!M701,'Daily Fills'!P680:P20666))</f>
        <v/>
      </c>
      <c r="P701" s="15" t="str">
        <f aca="false">IF(O701="","",SUMIF('Daily Fills'!L680:L20678,'Growth Plan &amp; Statistics'!M701,'Daily Fills'!E680:E20678)/1000000)</f>
        <v/>
      </c>
      <c r="Q701" s="16"/>
      <c r="R701" s="16" t="str">
        <f aca="false">IF(N701="","",F701)</f>
        <v/>
      </c>
      <c r="S701" s="10"/>
    </row>
    <row collapsed="false" customFormat="false" customHeight="false" hidden="false" ht="13.3" outlineLevel="0" r="702">
      <c r="A702" s="16" t="n">
        <v>683</v>
      </c>
      <c r="B702" s="16" t="n">
        <f aca="false">ROUNDUP(A702/5,0)</f>
        <v>137</v>
      </c>
      <c r="C702" s="16" t="n">
        <f aca="false">ROUNDUP(A702/20.83333333,0)</f>
        <v>33</v>
      </c>
      <c r="D702" s="65" t="inlineStr">
        <f aca="false">IF(M702="",IF(C702=C701,D701,EDATE(D701,1)),M702)</f>
        <is>
          <t/>
        </is>
      </c>
      <c r="E702" s="16" t="n">
        <f aca="false">I701</f>
        <v>6147775.81</v>
      </c>
      <c r="F702" s="15" t="n">
        <f aca="false">ROUND(MIN($B$14,IF(SizeCalc="margin",E702*$E$13*$E$12/100000,E702*$I$13/$I$12/10)),2)</f>
        <v>100</v>
      </c>
      <c r="G702" s="15" t="n">
        <f aca="false">$B$12*$B$13</f>
        <v>10</v>
      </c>
      <c r="H702" s="15" t="n">
        <f aca="false">IF(Q702="",G702*F702*10,Q702)</f>
        <v>10000</v>
      </c>
      <c r="I702" s="18" t="n">
        <f aca="false">E702+H702</f>
        <v>6157775.81</v>
      </c>
      <c r="J702" s="18" t="n">
        <f aca="false">J701+(I702-I701)</f>
        <v>6107775.81</v>
      </c>
      <c r="K702" s="67" t="n">
        <f aca="false">H702/E702</f>
        <v>0.0016266045329327</v>
      </c>
      <c r="L702" s="67"/>
      <c r="M702" s="64"/>
      <c r="N702" s="16" t="str">
        <f aca="false">IF(M702="","",SUMIF('Daily Fills'!L681:L20667,'Growth Plan &amp; Statistics'!M702,'Daily Fills'!O681:O20667))</f>
        <v/>
      </c>
      <c r="O702" s="15" t="str">
        <f aca="false">IF(N702="","",SUMIF('Daily Fills'!L681:L20667,'Growth Plan &amp; Statistics'!M702,'Daily Fills'!P681:P20667))</f>
        <v/>
      </c>
      <c r="P702" s="15" t="str">
        <f aca="false">IF(O702="","",SUMIF('Daily Fills'!L681:L20679,'Growth Plan &amp; Statistics'!M702,'Daily Fills'!E681:E20679)/1000000)</f>
        <v/>
      </c>
      <c r="Q702" s="16"/>
      <c r="R702" s="16" t="str">
        <f aca="false">IF(N702="","",F702)</f>
        <v/>
      </c>
      <c r="S702" s="10"/>
    </row>
    <row collapsed="false" customFormat="false" customHeight="false" hidden="false" ht="13.3" outlineLevel="0" r="703">
      <c r="A703" s="16" t="n">
        <v>684</v>
      </c>
      <c r="B703" s="16" t="n">
        <f aca="false">ROUNDUP(A703/5,0)</f>
        <v>137</v>
      </c>
      <c r="C703" s="16" t="n">
        <f aca="false">ROUNDUP(A703/20.83333333,0)</f>
        <v>33</v>
      </c>
      <c r="D703" s="65" t="inlineStr">
        <f aca="false">IF(M703="",IF(C703=C702,D702,EDATE(D702,1)),M703)</f>
        <is>
          <t/>
        </is>
      </c>
      <c r="E703" s="16" t="n">
        <f aca="false">I702</f>
        <v>6157775.81</v>
      </c>
      <c r="F703" s="15" t="n">
        <f aca="false">ROUND(MIN($B$14,IF(SizeCalc="margin",E703*$E$13*$E$12/100000,E703*$I$13/$I$12/10)),2)</f>
        <v>100</v>
      </c>
      <c r="G703" s="15" t="n">
        <f aca="false">$B$12*$B$13</f>
        <v>10</v>
      </c>
      <c r="H703" s="15" t="n">
        <f aca="false">IF(Q703="",G703*F703*10,Q703)</f>
        <v>10000</v>
      </c>
      <c r="I703" s="18" t="n">
        <f aca="false">E703+H703</f>
        <v>6167775.81</v>
      </c>
      <c r="J703" s="18" t="n">
        <f aca="false">J702+(I703-I702)</f>
        <v>6117775.81</v>
      </c>
      <c r="K703" s="67" t="n">
        <f aca="false">H703/E703</f>
        <v>0.00162396298737612</v>
      </c>
      <c r="L703" s="67"/>
      <c r="M703" s="64"/>
      <c r="N703" s="16" t="str">
        <f aca="false">IF(M703="","",SUMIF('Daily Fills'!L682:L20668,'Growth Plan &amp; Statistics'!M703,'Daily Fills'!O682:O20668))</f>
        <v/>
      </c>
      <c r="O703" s="15" t="str">
        <f aca="false">IF(N703="","",SUMIF('Daily Fills'!L682:L20668,'Growth Plan &amp; Statistics'!M703,'Daily Fills'!P682:P20668))</f>
        <v/>
      </c>
      <c r="P703" s="15" t="str">
        <f aca="false">IF(O703="","",SUMIF('Daily Fills'!L682:L20680,'Growth Plan &amp; Statistics'!M703,'Daily Fills'!E682:E20680)/1000000)</f>
        <v/>
      </c>
      <c r="Q703" s="16"/>
      <c r="R703" s="16" t="str">
        <f aca="false">IF(N703="","",F703)</f>
        <v/>
      </c>
      <c r="S703" s="10"/>
    </row>
    <row collapsed="false" customFormat="false" customHeight="false" hidden="false" ht="13.3" outlineLevel="0" r="704">
      <c r="A704" s="16" t="n">
        <v>685</v>
      </c>
      <c r="B704" s="16" t="n">
        <f aca="false">ROUNDUP(A704/5,0)</f>
        <v>137</v>
      </c>
      <c r="C704" s="16" t="n">
        <f aca="false">ROUNDUP(A704/20.83333333,0)</f>
        <v>33</v>
      </c>
      <c r="D704" s="65" t="inlineStr">
        <f aca="false">IF(M704="",IF(C704=C703,D703,EDATE(D703,1)),M704)</f>
        <is>
          <t/>
        </is>
      </c>
      <c r="E704" s="16" t="n">
        <f aca="false">I703</f>
        <v>6167775.81</v>
      </c>
      <c r="F704" s="15" t="n">
        <f aca="false">ROUND(MIN($B$14,IF(SizeCalc="margin",E704*$E$13*$E$12/100000,E704*$I$13/$I$12/10)),2)</f>
        <v>100</v>
      </c>
      <c r="G704" s="15" t="n">
        <f aca="false">$B$12*$B$13</f>
        <v>10</v>
      </c>
      <c r="H704" s="15" t="n">
        <f aca="false">IF(Q704="",G704*F704*10,Q704)</f>
        <v>10000</v>
      </c>
      <c r="I704" s="18" t="n">
        <f aca="false">E704+H704</f>
        <v>6177775.81</v>
      </c>
      <c r="J704" s="18" t="n">
        <f aca="false">J703+(I704-I703)</f>
        <v>6127775.81</v>
      </c>
      <c r="K704" s="67" t="n">
        <f aca="false">H704/E704</f>
        <v>0.00162133000745369</v>
      </c>
      <c r="L704" s="67"/>
      <c r="M704" s="64"/>
      <c r="N704" s="16" t="str">
        <f aca="false">IF(M704="","",SUMIF('Daily Fills'!L683:L20669,'Growth Plan &amp; Statistics'!M704,'Daily Fills'!O683:O20669))</f>
        <v/>
      </c>
      <c r="O704" s="15" t="str">
        <f aca="false">IF(N704="","",SUMIF('Daily Fills'!L683:L20669,'Growth Plan &amp; Statistics'!M704,'Daily Fills'!P683:P20669))</f>
        <v/>
      </c>
      <c r="P704" s="15" t="str">
        <f aca="false">IF(O704="","",SUMIF('Daily Fills'!L683:L20681,'Growth Plan &amp; Statistics'!M704,'Daily Fills'!E683:E20681)/1000000)</f>
        <v/>
      </c>
      <c r="Q704" s="16"/>
      <c r="R704" s="16" t="str">
        <f aca="false">IF(N704="","",F704)</f>
        <v/>
      </c>
      <c r="S704" s="10"/>
    </row>
    <row collapsed="false" customFormat="false" customHeight="false" hidden="false" ht="13.3" outlineLevel="0" r="705">
      <c r="A705" s="16" t="n">
        <v>686</v>
      </c>
      <c r="B705" s="16" t="n">
        <f aca="false">ROUNDUP(A705/5,0)</f>
        <v>138</v>
      </c>
      <c r="C705" s="16" t="n">
        <f aca="false">ROUNDUP(A705/20.83333333,0)</f>
        <v>33</v>
      </c>
      <c r="D705" s="65" t="inlineStr">
        <f aca="false">IF(M705="",IF(C705=C704,D704,EDATE(D704,1)),M705)</f>
        <is>
          <t/>
        </is>
      </c>
      <c r="E705" s="16" t="n">
        <f aca="false">I704</f>
        <v>6177775.81</v>
      </c>
      <c r="F705" s="15" t="n">
        <f aca="false">ROUND(MIN($B$14,IF(SizeCalc="margin",E705*$E$13*$E$12/100000,E705*$I$13/$I$12/10)),2)</f>
        <v>100</v>
      </c>
      <c r="G705" s="15" t="n">
        <f aca="false">$B$12*$B$13</f>
        <v>10</v>
      </c>
      <c r="H705" s="15" t="n">
        <f aca="false">IF(Q705="",G705*F705*10,Q705)</f>
        <v>10000</v>
      </c>
      <c r="I705" s="18" t="n">
        <f aca="false">E705+H705</f>
        <v>6187775.81</v>
      </c>
      <c r="J705" s="18" t="n">
        <f aca="false">J704+(I705-I704)</f>
        <v>6137775.81</v>
      </c>
      <c r="K705" s="67" t="n">
        <f aca="false">H705/E705</f>
        <v>0.0016187055515697</v>
      </c>
      <c r="L705" s="67"/>
      <c r="M705" s="64"/>
      <c r="N705" s="16" t="str">
        <f aca="false">IF(M705="","",SUMIF('Daily Fills'!L684:L20670,'Growth Plan &amp; Statistics'!M705,'Daily Fills'!O684:O20670))</f>
        <v/>
      </c>
      <c r="O705" s="15" t="str">
        <f aca="false">IF(N705="","",SUMIF('Daily Fills'!L684:L20670,'Growth Plan &amp; Statistics'!M705,'Daily Fills'!P684:P20670))</f>
        <v/>
      </c>
      <c r="P705" s="15" t="str">
        <f aca="false">IF(O705="","",SUMIF('Daily Fills'!L684:L20682,'Growth Plan &amp; Statistics'!M705,'Daily Fills'!E684:E20682)/1000000)</f>
        <v/>
      </c>
      <c r="Q705" s="16"/>
      <c r="R705" s="16" t="str">
        <f aca="false">IF(N705="","",F705)</f>
        <v/>
      </c>
      <c r="S705" s="10"/>
    </row>
    <row collapsed="false" customFormat="false" customHeight="false" hidden="false" ht="13.3" outlineLevel="0" r="706">
      <c r="A706" s="16" t="n">
        <v>687</v>
      </c>
      <c r="B706" s="16" t="n">
        <f aca="false">ROUNDUP(A706/5,0)</f>
        <v>138</v>
      </c>
      <c r="C706" s="16" t="n">
        <f aca="false">ROUNDUP(A706/20.83333333,0)</f>
        <v>33</v>
      </c>
      <c r="D706" s="65" t="inlineStr">
        <f aca="false">IF(M706="",IF(C706=C705,D705,EDATE(D705,1)),M706)</f>
        <is>
          <t/>
        </is>
      </c>
      <c r="E706" s="16" t="n">
        <f aca="false">I705</f>
        <v>6187775.81</v>
      </c>
      <c r="F706" s="15" t="n">
        <f aca="false">ROUND(MIN($B$14,IF(SizeCalc="margin",E706*$E$13*$E$12/100000,E706*$I$13/$I$12/10)),2)</f>
        <v>100</v>
      </c>
      <c r="G706" s="15" t="n">
        <f aca="false">$B$12*$B$13</f>
        <v>10</v>
      </c>
      <c r="H706" s="15" t="n">
        <f aca="false">IF(Q706="",G706*F706*10,Q706)</f>
        <v>10000</v>
      </c>
      <c r="I706" s="18" t="n">
        <f aca="false">E706+H706</f>
        <v>6197775.81</v>
      </c>
      <c r="J706" s="18" t="n">
        <f aca="false">J705+(I706-I705)</f>
        <v>6147775.81</v>
      </c>
      <c r="K706" s="67" t="n">
        <f aca="false">H706/E706</f>
        <v>0.00161608957839731</v>
      </c>
      <c r="L706" s="67"/>
      <c r="M706" s="64"/>
      <c r="N706" s="16" t="str">
        <f aca="false">IF(M706="","",SUMIF('Daily Fills'!L685:L20671,'Growth Plan &amp; Statistics'!M706,'Daily Fills'!O685:O20671))</f>
        <v/>
      </c>
      <c r="O706" s="15" t="str">
        <f aca="false">IF(N706="","",SUMIF('Daily Fills'!L685:L20671,'Growth Plan &amp; Statistics'!M706,'Daily Fills'!P685:P20671))</f>
        <v/>
      </c>
      <c r="P706" s="15" t="str">
        <f aca="false">IF(O706="","",SUMIF('Daily Fills'!L685:L20683,'Growth Plan &amp; Statistics'!M706,'Daily Fills'!E685:E20683)/1000000)</f>
        <v/>
      </c>
      <c r="Q706" s="16"/>
      <c r="R706" s="16" t="str">
        <f aca="false">IF(N706="","",F706)</f>
        <v/>
      </c>
      <c r="S706" s="10"/>
    </row>
    <row collapsed="false" customFormat="false" customHeight="false" hidden="false" ht="13.3" outlineLevel="0" r="707">
      <c r="A707" s="16" t="n">
        <v>688</v>
      </c>
      <c r="B707" s="16" t="n">
        <f aca="false">ROUNDUP(A707/5,0)</f>
        <v>138</v>
      </c>
      <c r="C707" s="16" t="n">
        <f aca="false">ROUNDUP(A707/20.83333333,0)</f>
        <v>34</v>
      </c>
      <c r="D707" s="65" t="n">
        <f aca="false">IF(M707="",IF(C707=C706,D706,EDATE(D706,1)),M707)</f>
        <v>42814</v>
      </c>
      <c r="E707" s="16" t="n">
        <f aca="false">I706</f>
        <v>6197775.81</v>
      </c>
      <c r="F707" s="15" t="n">
        <f aca="false">ROUND(MIN($B$14,IF(SizeCalc="margin",E707*$E$13*$E$12/100000,E707*$I$13/$I$12/10)),2)</f>
        <v>100</v>
      </c>
      <c r="G707" s="15" t="n">
        <f aca="false">$B$12*$B$13</f>
        <v>10</v>
      </c>
      <c r="H707" s="15" t="n">
        <f aca="false">IF(Q707="",G707*F707*10,Q707)</f>
        <v>10000</v>
      </c>
      <c r="I707" s="18" t="n">
        <f aca="false">E707+H707</f>
        <v>6207775.81</v>
      </c>
      <c r="J707" s="18" t="n">
        <f aca="false">J706+(I707-I706)</f>
        <v>6157775.81</v>
      </c>
      <c r="K707" s="67" t="n">
        <f aca="false">H707/E707</f>
        <v>0.00161348204687643</v>
      </c>
      <c r="L707" s="67"/>
      <c r="M707" s="64"/>
      <c r="N707" s="16" t="str">
        <f aca="false">IF(M707="","",SUMIF('Daily Fills'!L686:L20672,'Growth Plan &amp; Statistics'!M707,'Daily Fills'!O686:O20672))</f>
        <v/>
      </c>
      <c r="O707" s="15" t="str">
        <f aca="false">IF(N707="","",SUMIF('Daily Fills'!L686:L20672,'Growth Plan &amp; Statistics'!M707,'Daily Fills'!P686:P20672))</f>
        <v/>
      </c>
      <c r="P707" s="15" t="str">
        <f aca="false">IF(O707="","",SUMIF('Daily Fills'!L686:L20684,'Growth Plan &amp; Statistics'!M707,'Daily Fills'!E686:E20684)/1000000)</f>
        <v/>
      </c>
      <c r="Q707" s="16"/>
      <c r="R707" s="16" t="str">
        <f aca="false">IF(N707="","",F707)</f>
        <v/>
      </c>
      <c r="S707" s="10"/>
    </row>
    <row collapsed="false" customFormat="false" customHeight="false" hidden="false" ht="13.3" outlineLevel="0" r="708">
      <c r="A708" s="16" t="n">
        <v>689</v>
      </c>
      <c r="B708" s="16" t="n">
        <f aca="false">ROUNDUP(A708/5,0)</f>
        <v>138</v>
      </c>
      <c r="C708" s="16" t="n">
        <f aca="false">ROUNDUP(A708/20.83333333,0)</f>
        <v>34</v>
      </c>
      <c r="D708" s="65" t="inlineStr">
        <f aca="false">IF(M708="",IF(C708=C707,D707,EDATE(D707,1)),M708)</f>
        <is>
          <t/>
        </is>
      </c>
      <c r="E708" s="16" t="n">
        <f aca="false">I707</f>
        <v>6207775.81</v>
      </c>
      <c r="F708" s="15" t="n">
        <f aca="false">ROUND(MIN($B$14,IF(SizeCalc="margin",E708*$E$13*$E$12/100000,E708*$I$13/$I$12/10)),2)</f>
        <v>100</v>
      </c>
      <c r="G708" s="15" t="n">
        <f aca="false">$B$12*$B$13</f>
        <v>10</v>
      </c>
      <c r="H708" s="15" t="n">
        <f aca="false">IF(Q708="",G708*F708*10,Q708)</f>
        <v>10000</v>
      </c>
      <c r="I708" s="18" t="n">
        <f aca="false">E708+H708</f>
        <v>6217775.81</v>
      </c>
      <c r="J708" s="18" t="n">
        <f aca="false">J707+(I708-I707)</f>
        <v>6167775.81</v>
      </c>
      <c r="K708" s="67" t="n">
        <f aca="false">H708/E708</f>
        <v>0.0016108829162115</v>
      </c>
      <c r="L708" s="67"/>
      <c r="M708" s="64"/>
      <c r="N708" s="16" t="str">
        <f aca="false">IF(M708="","",SUMIF('Daily Fills'!L687:L20673,'Growth Plan &amp; Statistics'!M708,'Daily Fills'!O687:O20673))</f>
        <v/>
      </c>
      <c r="O708" s="15" t="str">
        <f aca="false">IF(N708="","",SUMIF('Daily Fills'!L687:L20673,'Growth Plan &amp; Statistics'!M708,'Daily Fills'!P687:P20673))</f>
        <v/>
      </c>
      <c r="P708" s="15" t="str">
        <f aca="false">IF(O708="","",SUMIF('Daily Fills'!L687:L20685,'Growth Plan &amp; Statistics'!M708,'Daily Fills'!E687:E20685)/1000000)</f>
        <v/>
      </c>
      <c r="Q708" s="16"/>
      <c r="R708" s="16" t="str">
        <f aca="false">IF(N708="","",F708)</f>
        <v/>
      </c>
      <c r="S708" s="10"/>
    </row>
    <row collapsed="false" customFormat="false" customHeight="false" hidden="false" ht="13.3" outlineLevel="0" r="709">
      <c r="A709" s="16" t="n">
        <v>690</v>
      </c>
      <c r="B709" s="16" t="n">
        <f aca="false">ROUNDUP(A709/5,0)</f>
        <v>138</v>
      </c>
      <c r="C709" s="16" t="n">
        <f aca="false">ROUNDUP(A709/20.83333333,0)</f>
        <v>34</v>
      </c>
      <c r="D709" s="65" t="inlineStr">
        <f aca="false">IF(M709="",IF(C709=C708,D708,EDATE(D708,1)),M709)</f>
        <is>
          <t/>
        </is>
      </c>
      <c r="E709" s="16" t="n">
        <f aca="false">I708</f>
        <v>6217775.81</v>
      </c>
      <c r="F709" s="15" t="n">
        <f aca="false">ROUND(MIN($B$14,IF(SizeCalc="margin",E709*$E$13*$E$12/100000,E709*$I$13/$I$12/10)),2)</f>
        <v>100</v>
      </c>
      <c r="G709" s="15" t="n">
        <f aca="false">$B$12*$B$13</f>
        <v>10</v>
      </c>
      <c r="H709" s="15" t="n">
        <f aca="false">IF(Q709="",G709*F709*10,Q709)</f>
        <v>10000</v>
      </c>
      <c r="I709" s="18" t="n">
        <f aca="false">E709+H709</f>
        <v>6227775.81</v>
      </c>
      <c r="J709" s="18" t="n">
        <f aca="false">J708+(I709-I708)</f>
        <v>6177775.81</v>
      </c>
      <c r="K709" s="67" t="n">
        <f aca="false">H709/E709</f>
        <v>0.00160829214586944</v>
      </c>
      <c r="L709" s="67"/>
      <c r="M709" s="64"/>
      <c r="N709" s="16" t="str">
        <f aca="false">IF(M709="","",SUMIF('Daily Fills'!L688:L20674,'Growth Plan &amp; Statistics'!M709,'Daily Fills'!O688:O20674))</f>
        <v/>
      </c>
      <c r="O709" s="15" t="str">
        <f aca="false">IF(N709="","",SUMIF('Daily Fills'!L688:L20674,'Growth Plan &amp; Statistics'!M709,'Daily Fills'!P688:P20674))</f>
        <v/>
      </c>
      <c r="P709" s="15" t="str">
        <f aca="false">IF(O709="","",SUMIF('Daily Fills'!L688:L20686,'Growth Plan &amp; Statistics'!M709,'Daily Fills'!E688:E20686)/1000000)</f>
        <v/>
      </c>
      <c r="Q709" s="16"/>
      <c r="R709" s="16" t="str">
        <f aca="false">IF(N709="","",F709)</f>
        <v/>
      </c>
      <c r="S709" s="10"/>
    </row>
    <row collapsed="false" customFormat="false" customHeight="false" hidden="false" ht="13.3" outlineLevel="0" r="710">
      <c r="A710" s="16" t="n">
        <v>691</v>
      </c>
      <c r="B710" s="16" t="n">
        <f aca="false">ROUNDUP(A710/5,0)</f>
        <v>139</v>
      </c>
      <c r="C710" s="16" t="n">
        <f aca="false">ROUNDUP(A710/20.83333333,0)</f>
        <v>34</v>
      </c>
      <c r="D710" s="65" t="inlineStr">
        <f aca="false">IF(M710="",IF(C710=C709,D709,EDATE(D709,1)),M710)</f>
        <is>
          <t/>
        </is>
      </c>
      <c r="E710" s="16" t="n">
        <f aca="false">I709</f>
        <v>6227775.81</v>
      </c>
      <c r="F710" s="15" t="n">
        <f aca="false">ROUND(MIN($B$14,IF(SizeCalc="margin",E710*$E$13*$E$12/100000,E710*$I$13/$I$12/10)),2)</f>
        <v>100</v>
      </c>
      <c r="G710" s="15" t="n">
        <f aca="false">$B$12*$B$13</f>
        <v>10</v>
      </c>
      <c r="H710" s="15" t="n">
        <f aca="false">IF(Q710="",G710*F710*10,Q710)</f>
        <v>10000</v>
      </c>
      <c r="I710" s="18" t="n">
        <f aca="false">E710+H710</f>
        <v>6237775.81</v>
      </c>
      <c r="J710" s="18" t="n">
        <f aca="false">J709+(I710-I709)</f>
        <v>6187775.81</v>
      </c>
      <c r="K710" s="67" t="n">
        <f aca="false">H710/E710</f>
        <v>0.0016057096955775</v>
      </c>
      <c r="L710" s="67"/>
      <c r="M710" s="64"/>
      <c r="N710" s="16" t="str">
        <f aca="false">IF(M710="","",SUMIF('Daily Fills'!L689:L20675,'Growth Plan &amp; Statistics'!M710,'Daily Fills'!O689:O20675))</f>
        <v/>
      </c>
      <c r="O710" s="15" t="str">
        <f aca="false">IF(N710="","",SUMIF('Daily Fills'!L689:L20675,'Growth Plan &amp; Statistics'!M710,'Daily Fills'!P689:P20675))</f>
        <v/>
      </c>
      <c r="P710" s="15" t="str">
        <f aca="false">IF(O710="","",SUMIF('Daily Fills'!L689:L20687,'Growth Plan &amp; Statistics'!M710,'Daily Fills'!E689:E20687)/1000000)</f>
        <v/>
      </c>
      <c r="Q710" s="16"/>
      <c r="R710" s="16" t="str">
        <f aca="false">IF(N710="","",F710)</f>
        <v/>
      </c>
      <c r="S710" s="10"/>
    </row>
    <row collapsed="false" customFormat="false" customHeight="false" hidden="false" ht="13.3" outlineLevel="0" r="711">
      <c r="A711" s="16" t="n">
        <v>692</v>
      </c>
      <c r="B711" s="16" t="n">
        <f aca="false">ROUNDUP(A711/5,0)</f>
        <v>139</v>
      </c>
      <c r="C711" s="16" t="n">
        <f aca="false">ROUNDUP(A711/20.83333333,0)</f>
        <v>34</v>
      </c>
      <c r="D711" s="65" t="inlineStr">
        <f aca="false">IF(M711="",IF(C711=C710,D710,EDATE(D710,1)),M711)</f>
        <is>
          <t/>
        </is>
      </c>
      <c r="E711" s="16" t="n">
        <f aca="false">I710</f>
        <v>6237775.81</v>
      </c>
      <c r="F711" s="15" t="n">
        <f aca="false">ROUND(MIN($B$14,IF(SizeCalc="margin",E711*$E$13*$E$12/100000,E711*$I$13/$I$12/10)),2)</f>
        <v>100</v>
      </c>
      <c r="G711" s="15" t="n">
        <f aca="false">$B$12*$B$13</f>
        <v>10</v>
      </c>
      <c r="H711" s="15" t="n">
        <f aca="false">IF(Q711="",G711*F711*10,Q711)</f>
        <v>10000</v>
      </c>
      <c r="I711" s="18" t="n">
        <f aca="false">E711+H711</f>
        <v>6247775.81</v>
      </c>
      <c r="J711" s="18" t="n">
        <f aca="false">J710+(I711-I710)</f>
        <v>6197775.81</v>
      </c>
      <c r="K711" s="67" t="n">
        <f aca="false">H711/E711</f>
        <v>0.00160313552532116</v>
      </c>
      <c r="L711" s="67"/>
      <c r="M711" s="64"/>
      <c r="N711" s="16" t="str">
        <f aca="false">IF(M711="","",SUMIF('Daily Fills'!L690:L20676,'Growth Plan &amp; Statistics'!M711,'Daily Fills'!O690:O20676))</f>
        <v/>
      </c>
      <c r="O711" s="15" t="str">
        <f aca="false">IF(N711="","",SUMIF('Daily Fills'!L690:L20676,'Growth Plan &amp; Statistics'!M711,'Daily Fills'!P690:P20676))</f>
        <v/>
      </c>
      <c r="P711" s="15" t="str">
        <f aca="false">IF(O711="","",SUMIF('Daily Fills'!L690:L20688,'Growth Plan &amp; Statistics'!M711,'Daily Fills'!E690:E20688)/1000000)</f>
        <v/>
      </c>
      <c r="Q711" s="16"/>
      <c r="R711" s="16" t="str">
        <f aca="false">IF(N711="","",F711)</f>
        <v/>
      </c>
      <c r="S711" s="10"/>
    </row>
    <row collapsed="false" customFormat="false" customHeight="false" hidden="false" ht="13.3" outlineLevel="0" r="712">
      <c r="A712" s="16" t="n">
        <v>693</v>
      </c>
      <c r="B712" s="16" t="n">
        <f aca="false">ROUNDUP(A712/5,0)</f>
        <v>139</v>
      </c>
      <c r="C712" s="16" t="n">
        <f aca="false">ROUNDUP(A712/20.83333333,0)</f>
        <v>34</v>
      </c>
      <c r="D712" s="65" t="inlineStr">
        <f aca="false">IF(M712="",IF(C712=C711,D711,EDATE(D711,1)),M712)</f>
        <is>
          <t/>
        </is>
      </c>
      <c r="E712" s="16" t="n">
        <f aca="false">I711</f>
        <v>6247775.81</v>
      </c>
      <c r="F712" s="15" t="n">
        <f aca="false">ROUND(MIN($B$14,IF(SizeCalc="margin",E712*$E$13*$E$12/100000,E712*$I$13/$I$12/10)),2)</f>
        <v>100</v>
      </c>
      <c r="G712" s="15" t="n">
        <f aca="false">$B$12*$B$13</f>
        <v>10</v>
      </c>
      <c r="H712" s="15" t="n">
        <f aca="false">IF(Q712="",G712*F712*10,Q712)</f>
        <v>10000</v>
      </c>
      <c r="I712" s="18" t="n">
        <f aca="false">E712+H712</f>
        <v>6257775.81</v>
      </c>
      <c r="J712" s="18" t="n">
        <f aca="false">J711+(I712-I711)</f>
        <v>6207775.81</v>
      </c>
      <c r="K712" s="67" t="n">
        <f aca="false">H712/E712</f>
        <v>0.00160056959534212</v>
      </c>
      <c r="L712" s="67"/>
      <c r="M712" s="64"/>
      <c r="N712" s="16" t="str">
        <f aca="false">IF(M712="","",SUMIF('Daily Fills'!L691:L20677,'Growth Plan &amp; Statistics'!M712,'Daily Fills'!O691:O20677))</f>
        <v/>
      </c>
      <c r="O712" s="15" t="str">
        <f aca="false">IF(N712="","",SUMIF('Daily Fills'!L691:L20677,'Growth Plan &amp; Statistics'!M712,'Daily Fills'!P691:P20677))</f>
        <v/>
      </c>
      <c r="P712" s="15" t="str">
        <f aca="false">IF(O712="","",SUMIF('Daily Fills'!L691:L20689,'Growth Plan &amp; Statistics'!M712,'Daily Fills'!E691:E20689)/1000000)</f>
        <v/>
      </c>
      <c r="Q712" s="16"/>
      <c r="R712" s="16" t="str">
        <f aca="false">IF(N712="","",F712)</f>
        <v/>
      </c>
      <c r="S712" s="10"/>
    </row>
    <row collapsed="false" customFormat="false" customHeight="false" hidden="false" ht="13.3" outlineLevel="0" r="713">
      <c r="A713" s="16" t="n">
        <v>694</v>
      </c>
      <c r="B713" s="16" t="n">
        <f aca="false">ROUNDUP(A713/5,0)</f>
        <v>139</v>
      </c>
      <c r="C713" s="16" t="n">
        <f aca="false">ROUNDUP(A713/20.83333333,0)</f>
        <v>34</v>
      </c>
      <c r="D713" s="65" t="inlineStr">
        <f aca="false">IF(M713="",IF(C713=C712,D712,EDATE(D712,1)),M713)</f>
        <is>
          <t/>
        </is>
      </c>
      <c r="E713" s="16" t="n">
        <f aca="false">I712</f>
        <v>6257775.81</v>
      </c>
      <c r="F713" s="15" t="n">
        <f aca="false">ROUND(MIN($B$14,IF(SizeCalc="margin",E713*$E$13*$E$12/100000,E713*$I$13/$I$12/10)),2)</f>
        <v>100</v>
      </c>
      <c r="G713" s="15" t="n">
        <f aca="false">$B$12*$B$13</f>
        <v>10</v>
      </c>
      <c r="H713" s="15" t="n">
        <f aca="false">IF(Q713="",G713*F713*10,Q713)</f>
        <v>10000</v>
      </c>
      <c r="I713" s="18" t="n">
        <f aca="false">E713+H713</f>
        <v>6267775.81</v>
      </c>
      <c r="J713" s="18" t="n">
        <f aca="false">J712+(I713-I712)</f>
        <v>6217775.81</v>
      </c>
      <c r="K713" s="67" t="n">
        <f aca="false">H713/E713</f>
        <v>0.00159801186613619</v>
      </c>
      <c r="L713" s="67"/>
      <c r="M713" s="64"/>
      <c r="N713" s="16" t="str">
        <f aca="false">IF(M713="","",SUMIF('Daily Fills'!L692:L20678,'Growth Plan &amp; Statistics'!M713,'Daily Fills'!O692:O20678))</f>
        <v/>
      </c>
      <c r="O713" s="15" t="str">
        <f aca="false">IF(N713="","",SUMIF('Daily Fills'!L692:L20678,'Growth Plan &amp; Statistics'!M713,'Daily Fills'!P692:P20678))</f>
        <v/>
      </c>
      <c r="P713" s="15" t="str">
        <f aca="false">IF(O713="","",SUMIF('Daily Fills'!L692:L20690,'Growth Plan &amp; Statistics'!M713,'Daily Fills'!E692:E20690)/1000000)</f>
        <v/>
      </c>
      <c r="Q713" s="16"/>
      <c r="R713" s="16" t="str">
        <f aca="false">IF(N713="","",F713)</f>
        <v/>
      </c>
      <c r="S713" s="10"/>
    </row>
    <row collapsed="false" customFormat="false" customHeight="false" hidden="false" ht="13.3" outlineLevel="0" r="714">
      <c r="A714" s="16" t="n">
        <v>695</v>
      </c>
      <c r="B714" s="16" t="n">
        <f aca="false">ROUNDUP(A714/5,0)</f>
        <v>139</v>
      </c>
      <c r="C714" s="16" t="n">
        <f aca="false">ROUNDUP(A714/20.83333333,0)</f>
        <v>34</v>
      </c>
      <c r="D714" s="65" t="inlineStr">
        <f aca="false">IF(M714="",IF(C714=C713,D713,EDATE(D713,1)),M714)</f>
        <is>
          <t/>
        </is>
      </c>
      <c r="E714" s="16" t="n">
        <f aca="false">I713</f>
        <v>6267775.81</v>
      </c>
      <c r="F714" s="15" t="n">
        <f aca="false">ROUND(MIN($B$14,IF(SizeCalc="margin",E714*$E$13*$E$12/100000,E714*$I$13/$I$12/10)),2)</f>
        <v>100</v>
      </c>
      <c r="G714" s="15" t="n">
        <f aca="false">$B$12*$B$13</f>
        <v>10</v>
      </c>
      <c r="H714" s="15" t="n">
        <f aca="false">IF(Q714="",G714*F714*10,Q714)</f>
        <v>10000</v>
      </c>
      <c r="I714" s="18" t="n">
        <f aca="false">E714+H714</f>
        <v>6277775.81</v>
      </c>
      <c r="J714" s="18" t="n">
        <f aca="false">J713+(I714-I713)</f>
        <v>6227775.81</v>
      </c>
      <c r="K714" s="67" t="n">
        <f aca="false">H714/E714</f>
        <v>0.00159546229845129</v>
      </c>
      <c r="L714" s="67"/>
      <c r="M714" s="64"/>
      <c r="N714" s="16" t="str">
        <f aca="false">IF(M714="","",SUMIF('Daily Fills'!L693:L20679,'Growth Plan &amp; Statistics'!M714,'Daily Fills'!O693:O20679))</f>
        <v/>
      </c>
      <c r="O714" s="15" t="str">
        <f aca="false">IF(N714="","",SUMIF('Daily Fills'!L693:L20679,'Growth Plan &amp; Statistics'!M714,'Daily Fills'!P693:P20679))</f>
        <v/>
      </c>
      <c r="P714" s="15" t="str">
        <f aca="false">IF(O714="","",SUMIF('Daily Fills'!L693:L20691,'Growth Plan &amp; Statistics'!M714,'Daily Fills'!E693:E20691)/1000000)</f>
        <v/>
      </c>
      <c r="Q714" s="16"/>
      <c r="R714" s="16" t="str">
        <f aca="false">IF(N714="","",F714)</f>
        <v/>
      </c>
      <c r="S714" s="10"/>
    </row>
    <row collapsed="false" customFormat="false" customHeight="false" hidden="false" ht="13.3" outlineLevel="0" r="715">
      <c r="A715" s="16" t="n">
        <v>696</v>
      </c>
      <c r="B715" s="16" t="n">
        <f aca="false">ROUNDUP(A715/5,0)</f>
        <v>140</v>
      </c>
      <c r="C715" s="16" t="n">
        <f aca="false">ROUNDUP(A715/20.83333333,0)</f>
        <v>34</v>
      </c>
      <c r="D715" s="65" t="inlineStr">
        <f aca="false">IF(M715="",IF(C715=C714,D714,EDATE(D714,1)),M715)</f>
        <is>
          <t/>
        </is>
      </c>
      <c r="E715" s="16" t="n">
        <f aca="false">I714</f>
        <v>6277775.81</v>
      </c>
      <c r="F715" s="15" t="n">
        <f aca="false">ROUND(MIN($B$14,IF(SizeCalc="margin",E715*$E$13*$E$12/100000,E715*$I$13/$I$12/10)),2)</f>
        <v>100</v>
      </c>
      <c r="G715" s="15" t="n">
        <f aca="false">$B$12*$B$13</f>
        <v>10</v>
      </c>
      <c r="H715" s="15" t="n">
        <f aca="false">IF(Q715="",G715*F715*10,Q715)</f>
        <v>10000</v>
      </c>
      <c r="I715" s="18" t="n">
        <f aca="false">E715+H715</f>
        <v>6287775.81</v>
      </c>
      <c r="J715" s="18" t="n">
        <f aca="false">J714+(I715-I714)</f>
        <v>6237775.81</v>
      </c>
      <c r="K715" s="67" t="n">
        <f aca="false">H715/E715</f>
        <v>0.00159292085328546</v>
      </c>
      <c r="L715" s="67"/>
      <c r="M715" s="64"/>
      <c r="N715" s="16" t="str">
        <f aca="false">IF(M715="","",SUMIF('Daily Fills'!L694:L20680,'Growth Plan &amp; Statistics'!M715,'Daily Fills'!O694:O20680))</f>
        <v/>
      </c>
      <c r="O715" s="15" t="str">
        <f aca="false">IF(N715="","",SUMIF('Daily Fills'!L694:L20680,'Growth Plan &amp; Statistics'!M715,'Daily Fills'!P694:P20680))</f>
        <v/>
      </c>
      <c r="P715" s="15" t="str">
        <f aca="false">IF(O715="","",SUMIF('Daily Fills'!L694:L20692,'Growth Plan &amp; Statistics'!M715,'Daily Fills'!E694:E20692)/1000000)</f>
        <v/>
      </c>
      <c r="Q715" s="16"/>
      <c r="R715" s="16" t="str">
        <f aca="false">IF(N715="","",F715)</f>
        <v/>
      </c>
      <c r="S715" s="10"/>
    </row>
    <row collapsed="false" customFormat="false" customHeight="false" hidden="false" ht="13.3" outlineLevel="0" r="716">
      <c r="A716" s="16" t="n">
        <v>697</v>
      </c>
      <c r="B716" s="16" t="n">
        <f aca="false">ROUNDUP(A716/5,0)</f>
        <v>140</v>
      </c>
      <c r="C716" s="16" t="n">
        <f aca="false">ROUNDUP(A716/20.83333333,0)</f>
        <v>34</v>
      </c>
      <c r="D716" s="65" t="inlineStr">
        <f aca="false">IF(M716="",IF(C716=C715,D715,EDATE(D715,1)),M716)</f>
        <is>
          <t/>
        </is>
      </c>
      <c r="E716" s="16" t="n">
        <f aca="false">I715</f>
        <v>6287775.81</v>
      </c>
      <c r="F716" s="15" t="n">
        <f aca="false">ROUND(MIN($B$14,IF(SizeCalc="margin",E716*$E$13*$E$12/100000,E716*$I$13/$I$12/10)),2)</f>
        <v>100</v>
      </c>
      <c r="G716" s="15" t="n">
        <f aca="false">$B$12*$B$13</f>
        <v>10</v>
      </c>
      <c r="H716" s="15" t="n">
        <f aca="false">IF(Q716="",G716*F716*10,Q716)</f>
        <v>10000</v>
      </c>
      <c r="I716" s="18" t="n">
        <f aca="false">E716+H716</f>
        <v>6297775.81</v>
      </c>
      <c r="J716" s="18" t="n">
        <f aca="false">J715+(I716-I715)</f>
        <v>6247775.81</v>
      </c>
      <c r="K716" s="67" t="n">
        <f aca="false">H716/E716</f>
        <v>0.00159038749188483</v>
      </c>
      <c r="L716" s="67"/>
      <c r="M716" s="64"/>
      <c r="N716" s="16" t="str">
        <f aca="false">IF(M716="","",SUMIF('Daily Fills'!L695:L20681,'Growth Plan &amp; Statistics'!M716,'Daily Fills'!O695:O20681))</f>
        <v/>
      </c>
      <c r="O716" s="15" t="str">
        <f aca="false">IF(N716="","",SUMIF('Daily Fills'!L695:L20681,'Growth Plan &amp; Statistics'!M716,'Daily Fills'!P695:P20681))</f>
        <v/>
      </c>
      <c r="P716" s="15" t="str">
        <f aca="false">IF(O716="","",SUMIF('Daily Fills'!L695:L20693,'Growth Plan &amp; Statistics'!M716,'Daily Fills'!E695:E20693)/1000000)</f>
        <v/>
      </c>
      <c r="Q716" s="16"/>
      <c r="R716" s="16" t="str">
        <f aca="false">IF(N716="","",F716)</f>
        <v/>
      </c>
      <c r="S716" s="10"/>
    </row>
    <row collapsed="false" customFormat="false" customHeight="false" hidden="false" ht="13.3" outlineLevel="0" r="717">
      <c r="A717" s="16" t="n">
        <v>698</v>
      </c>
      <c r="B717" s="16" t="n">
        <f aca="false">ROUNDUP(A717/5,0)</f>
        <v>140</v>
      </c>
      <c r="C717" s="16" t="n">
        <f aca="false">ROUNDUP(A717/20.83333333,0)</f>
        <v>34</v>
      </c>
      <c r="D717" s="65" t="inlineStr">
        <f aca="false">IF(M717="",IF(C717=C716,D716,EDATE(D716,1)),M717)</f>
        <is>
          <t/>
        </is>
      </c>
      <c r="E717" s="16" t="n">
        <f aca="false">I716</f>
        <v>6297775.81</v>
      </c>
      <c r="F717" s="15" t="n">
        <f aca="false">ROUND(MIN($B$14,IF(SizeCalc="margin",E717*$E$13*$E$12/100000,E717*$I$13/$I$12/10)),2)</f>
        <v>100</v>
      </c>
      <c r="G717" s="15" t="n">
        <f aca="false">$B$12*$B$13</f>
        <v>10</v>
      </c>
      <c r="H717" s="15" t="n">
        <f aca="false">IF(Q717="",G717*F717*10,Q717)</f>
        <v>10000</v>
      </c>
      <c r="I717" s="18" t="n">
        <f aca="false">E717+H717</f>
        <v>6307775.81</v>
      </c>
      <c r="J717" s="18" t="n">
        <f aca="false">J716+(I717-I716)</f>
        <v>6257775.81</v>
      </c>
      <c r="K717" s="67" t="n">
        <f aca="false">H717/E717</f>
        <v>0.00158786217574169</v>
      </c>
      <c r="L717" s="67"/>
      <c r="M717" s="64"/>
      <c r="N717" s="16" t="str">
        <f aca="false">IF(M717="","",SUMIF('Daily Fills'!L696:L20682,'Growth Plan &amp; Statistics'!M717,'Daily Fills'!O696:O20682))</f>
        <v/>
      </c>
      <c r="O717" s="15" t="str">
        <f aca="false">IF(N717="","",SUMIF('Daily Fills'!L696:L20682,'Growth Plan &amp; Statistics'!M717,'Daily Fills'!P696:P20682))</f>
        <v/>
      </c>
      <c r="P717" s="15" t="str">
        <f aca="false">IF(O717="","",SUMIF('Daily Fills'!L696:L20694,'Growth Plan &amp; Statistics'!M717,'Daily Fills'!E696:E20694)/1000000)</f>
        <v/>
      </c>
      <c r="Q717" s="16"/>
      <c r="R717" s="16" t="str">
        <f aca="false">IF(N717="","",F717)</f>
        <v/>
      </c>
      <c r="S717" s="10"/>
    </row>
    <row collapsed="false" customFormat="false" customHeight="false" hidden="false" ht="13.3" outlineLevel="0" r="718">
      <c r="A718" s="16" t="n">
        <v>699</v>
      </c>
      <c r="B718" s="16" t="n">
        <f aca="false">ROUNDUP(A718/5,0)</f>
        <v>140</v>
      </c>
      <c r="C718" s="16" t="n">
        <f aca="false">ROUNDUP(A718/20.83333333,0)</f>
        <v>34</v>
      </c>
      <c r="D718" s="65" t="inlineStr">
        <f aca="false">IF(M718="",IF(C718=C717,D717,EDATE(D717,1)),M718)</f>
        <is>
          <t/>
        </is>
      </c>
      <c r="E718" s="16" t="n">
        <f aca="false">I717</f>
        <v>6307775.81</v>
      </c>
      <c r="F718" s="15" t="n">
        <f aca="false">ROUND(MIN($B$14,IF(SizeCalc="margin",E718*$E$13*$E$12/100000,E718*$I$13/$I$12/10)),2)</f>
        <v>100</v>
      </c>
      <c r="G718" s="15" t="n">
        <f aca="false">$B$12*$B$13</f>
        <v>10</v>
      </c>
      <c r="H718" s="15" t="n">
        <f aca="false">IF(Q718="",G718*F718*10,Q718)</f>
        <v>10000</v>
      </c>
      <c r="I718" s="18" t="n">
        <f aca="false">E718+H718</f>
        <v>6317775.81</v>
      </c>
      <c r="J718" s="18" t="n">
        <f aca="false">J717+(I718-I717)</f>
        <v>6267775.81</v>
      </c>
      <c r="K718" s="67" t="n">
        <f aca="false">H718/E718</f>
        <v>0.00158534486659252</v>
      </c>
      <c r="L718" s="67"/>
      <c r="M718" s="64"/>
      <c r="N718" s="16" t="str">
        <f aca="false">IF(M718="","",SUMIF('Daily Fills'!L697:L20683,'Growth Plan &amp; Statistics'!M718,'Daily Fills'!O697:O20683))</f>
        <v/>
      </c>
      <c r="O718" s="15" t="str">
        <f aca="false">IF(N718="","",SUMIF('Daily Fills'!L697:L20683,'Growth Plan &amp; Statistics'!M718,'Daily Fills'!P697:P20683))</f>
        <v/>
      </c>
      <c r="P718" s="15" t="str">
        <f aca="false">IF(O718="","",SUMIF('Daily Fills'!L697:L20695,'Growth Plan &amp; Statistics'!M718,'Daily Fills'!E697:E20695)/1000000)</f>
        <v/>
      </c>
      <c r="Q718" s="16"/>
      <c r="R718" s="16" t="str">
        <f aca="false">IF(N718="","",F718)</f>
        <v/>
      </c>
      <c r="S718" s="10"/>
    </row>
    <row collapsed="false" customFormat="false" customHeight="false" hidden="false" ht="13.3" outlineLevel="0" r="719">
      <c r="A719" s="16" t="n">
        <v>700</v>
      </c>
      <c r="B719" s="16" t="n">
        <f aca="false">ROUNDUP(A719/5,0)</f>
        <v>140</v>
      </c>
      <c r="C719" s="16" t="n">
        <f aca="false">ROUNDUP(A719/20.83333333,0)</f>
        <v>34</v>
      </c>
      <c r="D719" s="65" t="inlineStr">
        <f aca="false">IF(M719="",IF(C719=C718,D718,EDATE(D718,1)),M719)</f>
        <is>
          <t/>
        </is>
      </c>
      <c r="E719" s="16" t="n">
        <f aca="false">I718</f>
        <v>6317775.81</v>
      </c>
      <c r="F719" s="15" t="n">
        <f aca="false">ROUND(MIN($B$14,IF(SizeCalc="margin",E719*$E$13*$E$12/100000,E719*$I$13/$I$12/10)),2)</f>
        <v>100</v>
      </c>
      <c r="G719" s="15" t="n">
        <f aca="false">$B$12*$B$13</f>
        <v>10</v>
      </c>
      <c r="H719" s="15" t="n">
        <f aca="false">IF(Q719="",G719*F719*10,Q719)</f>
        <v>10000</v>
      </c>
      <c r="I719" s="18" t="n">
        <f aca="false">E719+H719</f>
        <v>6327775.81</v>
      </c>
      <c r="J719" s="18" t="n">
        <f aca="false">J718+(I719-I718)</f>
        <v>6277775.81</v>
      </c>
      <c r="K719" s="67" t="n">
        <f aca="false">H719/E719</f>
        <v>0.00158283552641606</v>
      </c>
      <c r="L719" s="67"/>
      <c r="M719" s="64"/>
      <c r="N719" s="16" t="str">
        <f aca="false">IF(M719="","",SUMIF('Daily Fills'!L698:L20684,'Growth Plan &amp; Statistics'!M719,'Daily Fills'!O698:O20684))</f>
        <v/>
      </c>
      <c r="O719" s="15" t="str">
        <f aca="false">IF(N719="","",SUMIF('Daily Fills'!L698:L20684,'Growth Plan &amp; Statistics'!M719,'Daily Fills'!P698:P20684))</f>
        <v/>
      </c>
      <c r="P719" s="15" t="str">
        <f aca="false">IF(O719="","",SUMIF('Daily Fills'!L698:L20696,'Growth Plan &amp; Statistics'!M719,'Daily Fills'!E698:E20696)/1000000)</f>
        <v/>
      </c>
      <c r="Q719" s="16"/>
      <c r="R719" s="16" t="str">
        <f aca="false">IF(N719="","",F719)</f>
        <v/>
      </c>
      <c r="S719" s="10"/>
    </row>
    <row collapsed="false" customFormat="false" customHeight="false" hidden="false" ht="13.3" outlineLevel="0" r="720">
      <c r="A720" s="16" t="n">
        <v>701</v>
      </c>
      <c r="B720" s="16" t="n">
        <f aca="false">ROUNDUP(A720/5,0)</f>
        <v>141</v>
      </c>
      <c r="C720" s="16" t="n">
        <f aca="false">ROUNDUP(A720/20.83333333,0)</f>
        <v>34</v>
      </c>
      <c r="D720" s="65" t="inlineStr">
        <f aca="false">IF(M720="",IF(C720=C719,D719,EDATE(D719,1)),M720)</f>
        <is>
          <t/>
        </is>
      </c>
      <c r="E720" s="16" t="n">
        <f aca="false">I719</f>
        <v>6327775.81</v>
      </c>
      <c r="F720" s="15" t="n">
        <f aca="false">ROUND(MIN($B$14,IF(SizeCalc="margin",E720*$E$13*$E$12/100000,E720*$I$13/$I$12/10)),2)</f>
        <v>100</v>
      </c>
      <c r="G720" s="15" t="n">
        <f aca="false">$B$12*$B$13</f>
        <v>10</v>
      </c>
      <c r="H720" s="15" t="n">
        <f aca="false">IF(Q720="",G720*F720*10,Q720)</f>
        <v>10000</v>
      </c>
      <c r="I720" s="18" t="n">
        <f aca="false">E720+H720</f>
        <v>6337775.81</v>
      </c>
      <c r="J720" s="18" t="n">
        <f aca="false">J719+(I720-I719)</f>
        <v>6287775.81</v>
      </c>
      <c r="K720" s="67" t="n">
        <f aca="false">H720/E720</f>
        <v>0.00158033411743138</v>
      </c>
      <c r="L720" s="67"/>
      <c r="M720" s="64"/>
      <c r="N720" s="16" t="str">
        <f aca="false">IF(M720="","",SUMIF('Daily Fills'!L699:L20685,'Growth Plan &amp; Statistics'!M720,'Daily Fills'!O699:O20685))</f>
        <v/>
      </c>
      <c r="O720" s="15" t="str">
        <f aca="false">IF(N720="","",SUMIF('Daily Fills'!L699:L20685,'Growth Plan &amp; Statistics'!M720,'Daily Fills'!P699:P20685))</f>
        <v/>
      </c>
      <c r="P720" s="15" t="str">
        <f aca="false">IF(O720="","",SUMIF('Daily Fills'!L699:L20697,'Growth Plan &amp; Statistics'!M720,'Daily Fills'!E699:E20697)/1000000)</f>
        <v/>
      </c>
      <c r="Q720" s="16"/>
      <c r="R720" s="16" t="str">
        <f aca="false">IF(N720="","",F720)</f>
        <v/>
      </c>
      <c r="S720" s="10"/>
    </row>
    <row collapsed="false" customFormat="false" customHeight="false" hidden="false" ht="13.3" outlineLevel="0" r="721">
      <c r="A721" s="16" t="n">
        <v>702</v>
      </c>
      <c r="B721" s="16" t="n">
        <f aca="false">ROUNDUP(A721/5,0)</f>
        <v>141</v>
      </c>
      <c r="C721" s="16" t="n">
        <f aca="false">ROUNDUP(A721/20.83333333,0)</f>
        <v>34</v>
      </c>
      <c r="D721" s="65" t="inlineStr">
        <f aca="false">IF(M721="",IF(C721=C720,D720,EDATE(D720,1)),M721)</f>
        <is>
          <t/>
        </is>
      </c>
      <c r="E721" s="16" t="n">
        <f aca="false">I720</f>
        <v>6337775.81</v>
      </c>
      <c r="F721" s="15" t="n">
        <f aca="false">ROUND(MIN($B$14,IF(SizeCalc="margin",E721*$E$13*$E$12/100000,E721*$I$13/$I$12/10)),2)</f>
        <v>100</v>
      </c>
      <c r="G721" s="15" t="n">
        <f aca="false">$B$12*$B$13</f>
        <v>10</v>
      </c>
      <c r="H721" s="15" t="n">
        <f aca="false">IF(Q721="",G721*F721*10,Q721)</f>
        <v>10000</v>
      </c>
      <c r="I721" s="18" t="n">
        <f aca="false">E721+H721</f>
        <v>6347775.81</v>
      </c>
      <c r="J721" s="18" t="n">
        <f aca="false">J720+(I721-I720)</f>
        <v>6297775.81</v>
      </c>
      <c r="K721" s="67" t="n">
        <f aca="false">H721/E721</f>
        <v>0.00157784060209602</v>
      </c>
      <c r="L721" s="67"/>
      <c r="M721" s="64"/>
      <c r="N721" s="16" t="str">
        <f aca="false">IF(M721="","",SUMIF('Daily Fills'!L700:L20686,'Growth Plan &amp; Statistics'!M721,'Daily Fills'!O700:O20686))</f>
        <v/>
      </c>
      <c r="O721" s="15" t="str">
        <f aca="false">IF(N721="","",SUMIF('Daily Fills'!L700:L20686,'Growth Plan &amp; Statistics'!M721,'Daily Fills'!P700:P20686))</f>
        <v/>
      </c>
      <c r="P721" s="15" t="str">
        <f aca="false">IF(O721="","",SUMIF('Daily Fills'!L700:L20698,'Growth Plan &amp; Statistics'!M721,'Daily Fills'!E700:E20698)/1000000)</f>
        <v/>
      </c>
      <c r="Q721" s="16"/>
      <c r="R721" s="16" t="str">
        <f aca="false">IF(N721="","",F721)</f>
        <v/>
      </c>
      <c r="S721" s="10"/>
    </row>
    <row collapsed="false" customFormat="false" customHeight="false" hidden="false" ht="13.3" outlineLevel="0" r="722">
      <c r="A722" s="16" t="n">
        <v>703</v>
      </c>
      <c r="B722" s="16" t="n">
        <f aca="false">ROUNDUP(A722/5,0)</f>
        <v>141</v>
      </c>
      <c r="C722" s="16" t="n">
        <f aca="false">ROUNDUP(A722/20.83333333,0)</f>
        <v>34</v>
      </c>
      <c r="D722" s="65" t="inlineStr">
        <f aca="false">IF(M722="",IF(C722=C721,D721,EDATE(D721,1)),M722)</f>
        <is>
          <t/>
        </is>
      </c>
      <c r="E722" s="16" t="n">
        <f aca="false">I721</f>
        <v>6347775.81</v>
      </c>
      <c r="F722" s="15" t="n">
        <f aca="false">ROUND(MIN($B$14,IF(SizeCalc="margin",E722*$E$13*$E$12/100000,E722*$I$13/$I$12/10)),2)</f>
        <v>100</v>
      </c>
      <c r="G722" s="15" t="n">
        <f aca="false">$B$12*$B$13</f>
        <v>10</v>
      </c>
      <c r="H722" s="15" t="n">
        <f aca="false">IF(Q722="",G722*F722*10,Q722)</f>
        <v>10000</v>
      </c>
      <c r="I722" s="18" t="n">
        <f aca="false">E722+H722</f>
        <v>6357775.81</v>
      </c>
      <c r="J722" s="18" t="n">
        <f aca="false">J721+(I722-I721)</f>
        <v>6307775.81</v>
      </c>
      <c r="K722" s="67" t="n">
        <f aca="false">H722/E722</f>
        <v>0.00157535494310408</v>
      </c>
      <c r="L722" s="67"/>
      <c r="M722" s="64"/>
      <c r="N722" s="16" t="str">
        <f aca="false">IF(M722="","",SUMIF('Daily Fills'!L701:L20687,'Growth Plan &amp; Statistics'!M722,'Daily Fills'!O701:O20687))</f>
        <v/>
      </c>
      <c r="O722" s="15" t="str">
        <f aca="false">IF(N722="","",SUMIF('Daily Fills'!L701:L20687,'Growth Plan &amp; Statistics'!M722,'Daily Fills'!P701:P20687))</f>
        <v/>
      </c>
      <c r="P722" s="15" t="str">
        <f aca="false">IF(O722="","",SUMIF('Daily Fills'!L701:L20699,'Growth Plan &amp; Statistics'!M722,'Daily Fills'!E701:E20699)/1000000)</f>
        <v/>
      </c>
      <c r="Q722" s="16"/>
      <c r="R722" s="16" t="str">
        <f aca="false">IF(N722="","",F722)</f>
        <v/>
      </c>
      <c r="S722" s="10"/>
    </row>
    <row collapsed="false" customFormat="false" customHeight="false" hidden="false" ht="13.3" outlineLevel="0" r="723">
      <c r="A723" s="16" t="n">
        <v>704</v>
      </c>
      <c r="B723" s="16" t="n">
        <f aca="false">ROUNDUP(A723/5,0)</f>
        <v>141</v>
      </c>
      <c r="C723" s="16" t="n">
        <f aca="false">ROUNDUP(A723/20.83333333,0)</f>
        <v>34</v>
      </c>
      <c r="D723" s="65" t="inlineStr">
        <f aca="false">IF(M723="",IF(C723=C722,D722,EDATE(D722,1)),M723)</f>
        <is>
          <t/>
        </is>
      </c>
      <c r="E723" s="16" t="n">
        <f aca="false">I722</f>
        <v>6357775.81</v>
      </c>
      <c r="F723" s="15" t="n">
        <f aca="false">ROUND(MIN($B$14,IF(SizeCalc="margin",E723*$E$13*$E$12/100000,E723*$I$13/$I$12/10)),2)</f>
        <v>100</v>
      </c>
      <c r="G723" s="15" t="n">
        <f aca="false">$B$12*$B$13</f>
        <v>10</v>
      </c>
      <c r="H723" s="15" t="n">
        <f aca="false">IF(Q723="",G723*F723*10,Q723)</f>
        <v>10000</v>
      </c>
      <c r="I723" s="18" t="n">
        <f aca="false">E723+H723</f>
        <v>6367775.81</v>
      </c>
      <c r="J723" s="18" t="n">
        <f aca="false">J722+(I723-I722)</f>
        <v>6317775.81</v>
      </c>
      <c r="K723" s="67" t="n">
        <f aca="false">H723/E723</f>
        <v>0.00157287710338437</v>
      </c>
      <c r="L723" s="67"/>
      <c r="M723" s="64"/>
      <c r="N723" s="16" t="str">
        <f aca="false">IF(M723="","",SUMIF('Daily Fills'!L702:L20688,'Growth Plan &amp; Statistics'!M723,'Daily Fills'!O702:O20688))</f>
        <v/>
      </c>
      <c r="O723" s="15" t="str">
        <f aca="false">IF(N723="","",SUMIF('Daily Fills'!L702:L20688,'Growth Plan &amp; Statistics'!M723,'Daily Fills'!P702:P20688))</f>
        <v/>
      </c>
      <c r="P723" s="15" t="str">
        <f aca="false">IF(O723="","",SUMIF('Daily Fills'!L702:L20700,'Growth Plan &amp; Statistics'!M723,'Daily Fills'!E702:E20700)/1000000)</f>
        <v/>
      </c>
      <c r="Q723" s="16"/>
      <c r="R723" s="16" t="str">
        <f aca="false">IF(N723="","",F723)</f>
        <v/>
      </c>
      <c r="S723" s="10"/>
    </row>
    <row collapsed="false" customFormat="false" customHeight="false" hidden="false" ht="13.3" outlineLevel="0" r="724">
      <c r="A724" s="16" t="n">
        <v>705</v>
      </c>
      <c r="B724" s="16" t="n">
        <f aca="false">ROUNDUP(A724/5,0)</f>
        <v>141</v>
      </c>
      <c r="C724" s="16" t="n">
        <f aca="false">ROUNDUP(A724/20.83333333,0)</f>
        <v>34</v>
      </c>
      <c r="D724" s="65" t="inlineStr">
        <f aca="false">IF(M724="",IF(C724=C723,D723,EDATE(D723,1)),M724)</f>
        <is>
          <t/>
        </is>
      </c>
      <c r="E724" s="16" t="n">
        <f aca="false">I723</f>
        <v>6367775.81</v>
      </c>
      <c r="F724" s="15" t="n">
        <f aca="false">ROUND(MIN($B$14,IF(SizeCalc="margin",E724*$E$13*$E$12/100000,E724*$I$13/$I$12/10)),2)</f>
        <v>100</v>
      </c>
      <c r="G724" s="15" t="n">
        <f aca="false">$B$12*$B$13</f>
        <v>10</v>
      </c>
      <c r="H724" s="15" t="n">
        <f aca="false">IF(Q724="",G724*F724*10,Q724)</f>
        <v>10000</v>
      </c>
      <c r="I724" s="18" t="n">
        <f aca="false">E724+H724</f>
        <v>6377775.81</v>
      </c>
      <c r="J724" s="18" t="n">
        <f aca="false">J723+(I724-I723)</f>
        <v>6327775.81</v>
      </c>
      <c r="K724" s="67" t="n">
        <f aca="false">H724/E724</f>
        <v>0.00157040704609857</v>
      </c>
      <c r="L724" s="67"/>
      <c r="M724" s="64"/>
      <c r="N724" s="16" t="str">
        <f aca="false">IF(M724="","",SUMIF('Daily Fills'!L703:L20689,'Growth Plan &amp; Statistics'!M724,'Daily Fills'!O703:O20689))</f>
        <v/>
      </c>
      <c r="O724" s="15" t="str">
        <f aca="false">IF(N724="","",SUMIF('Daily Fills'!L703:L20689,'Growth Plan &amp; Statistics'!M724,'Daily Fills'!P703:P20689))</f>
        <v/>
      </c>
      <c r="P724" s="15" t="str">
        <f aca="false">IF(O724="","",SUMIF('Daily Fills'!L703:L20701,'Growth Plan &amp; Statistics'!M724,'Daily Fills'!E703:E20701)/1000000)</f>
        <v/>
      </c>
      <c r="Q724" s="16"/>
      <c r="R724" s="16" t="str">
        <f aca="false">IF(N724="","",F724)</f>
        <v/>
      </c>
      <c r="S724" s="10"/>
    </row>
    <row collapsed="false" customFormat="false" customHeight="false" hidden="false" ht="13.3" outlineLevel="0" r="725">
      <c r="A725" s="16" t="n">
        <v>706</v>
      </c>
      <c r="B725" s="16" t="n">
        <f aca="false">ROUNDUP(A725/5,0)</f>
        <v>142</v>
      </c>
      <c r="C725" s="16" t="n">
        <f aca="false">ROUNDUP(A725/20.83333333,0)</f>
        <v>34</v>
      </c>
      <c r="D725" s="65" t="inlineStr">
        <f aca="false">IF(M725="",IF(C725=C724,D724,EDATE(D724,1)),M725)</f>
        <is>
          <t/>
        </is>
      </c>
      <c r="E725" s="16" t="n">
        <f aca="false">I724</f>
        <v>6377775.81</v>
      </c>
      <c r="F725" s="15" t="n">
        <f aca="false">ROUND(MIN($B$14,IF(SizeCalc="margin",E725*$E$13*$E$12/100000,E725*$I$13/$I$12/10)),2)</f>
        <v>100</v>
      </c>
      <c r="G725" s="15" t="n">
        <f aca="false">$B$12*$B$13</f>
        <v>10</v>
      </c>
      <c r="H725" s="15" t="n">
        <f aca="false">IF(Q725="",G725*F725*10,Q725)</f>
        <v>10000</v>
      </c>
      <c r="I725" s="18" t="n">
        <f aca="false">E725+H725</f>
        <v>6387775.81</v>
      </c>
      <c r="J725" s="18" t="n">
        <f aca="false">J724+(I725-I724)</f>
        <v>6337775.81</v>
      </c>
      <c r="K725" s="67" t="n">
        <f aca="false">H725/E725</f>
        <v>0.00156794473463939</v>
      </c>
      <c r="L725" s="67"/>
      <c r="M725" s="64"/>
      <c r="N725" s="16" t="str">
        <f aca="false">IF(M725="","",SUMIF('Daily Fills'!L704:L20690,'Growth Plan &amp; Statistics'!M725,'Daily Fills'!O704:O20690))</f>
        <v/>
      </c>
      <c r="O725" s="15" t="str">
        <f aca="false">IF(N725="","",SUMIF('Daily Fills'!L704:L20690,'Growth Plan &amp; Statistics'!M725,'Daily Fills'!P704:P20690))</f>
        <v/>
      </c>
      <c r="P725" s="15" t="str">
        <f aca="false">IF(O725="","",SUMIF('Daily Fills'!L704:L20702,'Growth Plan &amp; Statistics'!M725,'Daily Fills'!E704:E20702)/1000000)</f>
        <v/>
      </c>
      <c r="Q725" s="16"/>
      <c r="R725" s="16" t="str">
        <f aca="false">IF(N725="","",F725)</f>
        <v/>
      </c>
      <c r="S725" s="10"/>
    </row>
    <row collapsed="false" customFormat="false" customHeight="false" hidden="false" ht="13.3" outlineLevel="0" r="726">
      <c r="A726" s="16" t="n">
        <v>707</v>
      </c>
      <c r="B726" s="16" t="n">
        <f aca="false">ROUNDUP(A726/5,0)</f>
        <v>142</v>
      </c>
      <c r="C726" s="16" t="n">
        <f aca="false">ROUNDUP(A726/20.83333333,0)</f>
        <v>34</v>
      </c>
      <c r="D726" s="65" t="inlineStr">
        <f aca="false">IF(M726="",IF(C726=C725,D725,EDATE(D725,1)),M726)</f>
        <is>
          <t/>
        </is>
      </c>
      <c r="E726" s="16" t="n">
        <f aca="false">I725</f>
        <v>6387775.81</v>
      </c>
      <c r="F726" s="15" t="n">
        <f aca="false">ROUND(MIN($B$14,IF(SizeCalc="margin",E726*$E$13*$E$12/100000,E726*$I$13/$I$12/10)),2)</f>
        <v>100</v>
      </c>
      <c r="G726" s="15" t="n">
        <f aca="false">$B$12*$B$13</f>
        <v>10</v>
      </c>
      <c r="H726" s="15" t="n">
        <f aca="false">IF(Q726="",G726*F726*10,Q726)</f>
        <v>10000</v>
      </c>
      <c r="I726" s="18" t="n">
        <f aca="false">E726+H726</f>
        <v>6397775.81</v>
      </c>
      <c r="J726" s="18" t="n">
        <f aca="false">J725+(I726-I725)</f>
        <v>6347775.81</v>
      </c>
      <c r="K726" s="67" t="n">
        <f aca="false">H726/E726</f>
        <v>0.00156549013262881</v>
      </c>
      <c r="L726" s="67"/>
      <c r="M726" s="64"/>
      <c r="N726" s="16" t="str">
        <f aca="false">IF(M726="","",SUMIF('Daily Fills'!L705:L20691,'Growth Plan &amp; Statistics'!M726,'Daily Fills'!O705:O20691))</f>
        <v/>
      </c>
      <c r="O726" s="15" t="str">
        <f aca="false">IF(N726="","",SUMIF('Daily Fills'!L705:L20691,'Growth Plan &amp; Statistics'!M726,'Daily Fills'!P705:P20691))</f>
        <v/>
      </c>
      <c r="P726" s="15" t="str">
        <f aca="false">IF(O726="","",SUMIF('Daily Fills'!L705:L20703,'Growth Plan &amp; Statistics'!M726,'Daily Fills'!E705:E20703)/1000000)</f>
        <v/>
      </c>
      <c r="Q726" s="16"/>
      <c r="R726" s="16" t="str">
        <f aca="false">IF(N726="","",F726)</f>
        <v/>
      </c>
      <c r="S726" s="10"/>
    </row>
    <row collapsed="false" customFormat="false" customHeight="false" hidden="false" ht="13.3" outlineLevel="0" r="727">
      <c r="A727" s="16" t="n">
        <v>708</v>
      </c>
      <c r="B727" s="16" t="n">
        <f aca="false">ROUNDUP(A727/5,0)</f>
        <v>142</v>
      </c>
      <c r="C727" s="16" t="n">
        <f aca="false">ROUNDUP(A727/20.83333333,0)</f>
        <v>34</v>
      </c>
      <c r="D727" s="65" t="inlineStr">
        <f aca="false">IF(M727="",IF(C727=C726,D726,EDATE(D726,1)),M727)</f>
        <is>
          <t/>
        </is>
      </c>
      <c r="E727" s="16" t="n">
        <f aca="false">I726</f>
        <v>6397775.81</v>
      </c>
      <c r="F727" s="15" t="n">
        <f aca="false">ROUND(MIN($B$14,IF(SizeCalc="margin",E727*$E$13*$E$12/100000,E727*$I$13/$I$12/10)),2)</f>
        <v>100</v>
      </c>
      <c r="G727" s="15" t="n">
        <f aca="false">$B$12*$B$13</f>
        <v>10</v>
      </c>
      <c r="H727" s="15" t="n">
        <f aca="false">IF(Q727="",G727*F727*10,Q727)</f>
        <v>10000</v>
      </c>
      <c r="I727" s="18" t="n">
        <f aca="false">E727+H727</f>
        <v>6407775.81</v>
      </c>
      <c r="J727" s="18" t="n">
        <f aca="false">J726+(I727-I726)</f>
        <v>6357775.81</v>
      </c>
      <c r="K727" s="67" t="n">
        <f aca="false">H727/E727</f>
        <v>0.00156304320391621</v>
      </c>
      <c r="L727" s="67"/>
      <c r="M727" s="64"/>
      <c r="N727" s="16" t="str">
        <f aca="false">IF(M727="","",SUMIF('Daily Fills'!L706:L20692,'Growth Plan &amp; Statistics'!M727,'Daily Fills'!O706:O20692))</f>
        <v/>
      </c>
      <c r="O727" s="15" t="str">
        <f aca="false">IF(N727="","",SUMIF('Daily Fills'!L706:L20692,'Growth Plan &amp; Statistics'!M727,'Daily Fills'!P706:P20692))</f>
        <v/>
      </c>
      <c r="P727" s="15" t="str">
        <f aca="false">IF(O727="","",SUMIF('Daily Fills'!L706:L20704,'Growth Plan &amp; Statistics'!M727,'Daily Fills'!E706:E20704)/1000000)</f>
        <v/>
      </c>
      <c r="Q727" s="16"/>
      <c r="R727" s="16" t="str">
        <f aca="false">IF(N727="","",F727)</f>
        <v/>
      </c>
      <c r="S727" s="10"/>
    </row>
    <row collapsed="false" customFormat="false" customHeight="false" hidden="false" ht="13.3" outlineLevel="0" r="728">
      <c r="A728" s="16" t="n">
        <v>709</v>
      </c>
      <c r="B728" s="16" t="n">
        <f aca="false">ROUNDUP(A728/5,0)</f>
        <v>142</v>
      </c>
      <c r="C728" s="16" t="n">
        <f aca="false">ROUNDUP(A728/20.83333333,0)</f>
        <v>35</v>
      </c>
      <c r="D728" s="65" t="n">
        <f aca="false">IF(M728="",IF(C728=C727,D727,EDATE(D727,1)),M728)</f>
        <v>42845</v>
      </c>
      <c r="E728" s="16" t="n">
        <f aca="false">I727</f>
        <v>6407775.81</v>
      </c>
      <c r="F728" s="15" t="n">
        <f aca="false">ROUND(MIN($B$14,IF(SizeCalc="margin",E728*$E$13*$E$12/100000,E728*$I$13/$I$12/10)),2)</f>
        <v>100</v>
      </c>
      <c r="G728" s="15" t="n">
        <f aca="false">$B$12*$B$13</f>
        <v>10</v>
      </c>
      <c r="H728" s="15" t="n">
        <f aca="false">IF(Q728="",G728*F728*10,Q728)</f>
        <v>10000</v>
      </c>
      <c r="I728" s="18" t="n">
        <f aca="false">E728+H728</f>
        <v>6417775.81</v>
      </c>
      <c r="J728" s="18" t="n">
        <f aca="false">J727+(I728-I727)</f>
        <v>6367775.81</v>
      </c>
      <c r="K728" s="67" t="n">
        <f aca="false">H728/E728</f>
        <v>0.00156060391257665</v>
      </c>
      <c r="L728" s="67"/>
      <c r="M728" s="64"/>
      <c r="N728" s="16" t="str">
        <f aca="false">IF(M728="","",SUMIF('Daily Fills'!L707:L20693,'Growth Plan &amp; Statistics'!M728,'Daily Fills'!O707:O20693))</f>
        <v/>
      </c>
      <c r="O728" s="15" t="str">
        <f aca="false">IF(N728="","",SUMIF('Daily Fills'!L707:L20693,'Growth Plan &amp; Statistics'!M728,'Daily Fills'!P707:P20693))</f>
        <v/>
      </c>
      <c r="P728" s="15" t="str">
        <f aca="false">IF(O728="","",SUMIF('Daily Fills'!L707:L20705,'Growth Plan &amp; Statistics'!M728,'Daily Fills'!E707:E20705)/1000000)</f>
        <v/>
      </c>
      <c r="Q728" s="16"/>
      <c r="R728" s="16" t="str">
        <f aca="false">IF(N728="","",F728)</f>
        <v/>
      </c>
      <c r="S728" s="10"/>
    </row>
    <row collapsed="false" customFormat="false" customHeight="false" hidden="false" ht="13.3" outlineLevel="0" r="729">
      <c r="A729" s="16" t="n">
        <v>710</v>
      </c>
      <c r="B729" s="16" t="n">
        <f aca="false">ROUNDUP(A729/5,0)</f>
        <v>142</v>
      </c>
      <c r="C729" s="16" t="n">
        <f aca="false">ROUNDUP(A729/20.83333333,0)</f>
        <v>35</v>
      </c>
      <c r="D729" s="65" t="inlineStr">
        <f aca="false">IF(M729="",IF(C729=C728,D728,EDATE(D728,1)),M729)</f>
        <is>
          <t/>
        </is>
      </c>
      <c r="E729" s="16" t="n">
        <f aca="false">I728</f>
        <v>6417775.81</v>
      </c>
      <c r="F729" s="15" t="n">
        <f aca="false">ROUND(MIN($B$14,IF(SizeCalc="margin",E729*$E$13*$E$12/100000,E729*$I$13/$I$12/10)),2)</f>
        <v>100</v>
      </c>
      <c r="G729" s="15" t="n">
        <f aca="false">$B$12*$B$13</f>
        <v>10</v>
      </c>
      <c r="H729" s="15" t="n">
        <f aca="false">IF(Q729="",G729*F729*10,Q729)</f>
        <v>10000</v>
      </c>
      <c r="I729" s="18" t="n">
        <f aca="false">E729+H729</f>
        <v>6427775.81</v>
      </c>
      <c r="J729" s="18" t="n">
        <f aca="false">J728+(I729-I728)</f>
        <v>6377775.81</v>
      </c>
      <c r="K729" s="67" t="n">
        <f aca="false">H729/E729</f>
        <v>0.00155817222290911</v>
      </c>
      <c r="L729" s="67"/>
      <c r="M729" s="64"/>
      <c r="N729" s="16" t="str">
        <f aca="false">IF(M729="","",SUMIF('Daily Fills'!L708:L20694,'Growth Plan &amp; Statistics'!M729,'Daily Fills'!O708:O20694))</f>
        <v/>
      </c>
      <c r="O729" s="15" t="str">
        <f aca="false">IF(N729="","",SUMIF('Daily Fills'!L708:L20694,'Growth Plan &amp; Statistics'!M729,'Daily Fills'!P708:P20694))</f>
        <v/>
      </c>
      <c r="P729" s="15" t="str">
        <f aca="false">IF(O729="","",SUMIF('Daily Fills'!L708:L20706,'Growth Plan &amp; Statistics'!M729,'Daily Fills'!E708:E20706)/1000000)</f>
        <v/>
      </c>
      <c r="Q729" s="16"/>
      <c r="R729" s="16" t="str">
        <f aca="false">IF(N729="","",F729)</f>
        <v/>
      </c>
      <c r="S729" s="10"/>
    </row>
    <row collapsed="false" customFormat="false" customHeight="false" hidden="false" ht="13.3" outlineLevel="0" r="730">
      <c r="A730" s="16" t="n">
        <v>711</v>
      </c>
      <c r="B730" s="16" t="n">
        <f aca="false">ROUNDUP(A730/5,0)</f>
        <v>143</v>
      </c>
      <c r="C730" s="16" t="n">
        <f aca="false">ROUNDUP(A730/20.83333333,0)</f>
        <v>35</v>
      </c>
      <c r="D730" s="65" t="inlineStr">
        <f aca="false">IF(M730="",IF(C730=C729,D729,EDATE(D729,1)),M730)</f>
        <is>
          <t/>
        </is>
      </c>
      <c r="E730" s="16" t="n">
        <f aca="false">I729</f>
        <v>6427775.81</v>
      </c>
      <c r="F730" s="15" t="n">
        <f aca="false">ROUND(MIN($B$14,IF(SizeCalc="margin",E730*$E$13*$E$12/100000,E730*$I$13/$I$12/10)),2)</f>
        <v>100</v>
      </c>
      <c r="G730" s="15" t="n">
        <f aca="false">$B$12*$B$13</f>
        <v>10</v>
      </c>
      <c r="H730" s="15" t="n">
        <f aca="false">IF(Q730="",G730*F730*10,Q730)</f>
        <v>10000</v>
      </c>
      <c r="I730" s="18" t="n">
        <f aca="false">E730+H730</f>
        <v>6437775.81</v>
      </c>
      <c r="J730" s="18" t="n">
        <f aca="false">J729+(I730-I729)</f>
        <v>6387775.81</v>
      </c>
      <c r="K730" s="67" t="n">
        <f aca="false">H730/E730</f>
        <v>0.00155574809943472</v>
      </c>
      <c r="L730" s="67"/>
      <c r="M730" s="64"/>
      <c r="N730" s="16" t="str">
        <f aca="false">IF(M730="","",SUMIF('Daily Fills'!L709:L20695,'Growth Plan &amp; Statistics'!M730,'Daily Fills'!O709:O20695))</f>
        <v/>
      </c>
      <c r="O730" s="15" t="str">
        <f aca="false">IF(N730="","",SUMIF('Daily Fills'!L709:L20695,'Growth Plan &amp; Statistics'!M730,'Daily Fills'!P709:P20695))</f>
        <v/>
      </c>
      <c r="P730" s="15" t="str">
        <f aca="false">IF(O730="","",SUMIF('Daily Fills'!L709:L20707,'Growth Plan &amp; Statistics'!M730,'Daily Fills'!E709:E20707)/1000000)</f>
        <v/>
      </c>
      <c r="Q730" s="16"/>
      <c r="R730" s="16" t="str">
        <f aca="false">IF(N730="","",F730)</f>
        <v/>
      </c>
      <c r="S730" s="10"/>
    </row>
    <row collapsed="false" customFormat="false" customHeight="false" hidden="false" ht="13.3" outlineLevel="0" r="731">
      <c r="A731" s="16" t="n">
        <v>712</v>
      </c>
      <c r="B731" s="16" t="n">
        <f aca="false">ROUNDUP(A731/5,0)</f>
        <v>143</v>
      </c>
      <c r="C731" s="16" t="n">
        <f aca="false">ROUNDUP(A731/20.83333333,0)</f>
        <v>35</v>
      </c>
      <c r="D731" s="65" t="inlineStr">
        <f aca="false">IF(M731="",IF(C731=C730,D730,EDATE(D730,1)),M731)</f>
        <is>
          <t/>
        </is>
      </c>
      <c r="E731" s="16" t="n">
        <f aca="false">I730</f>
        <v>6437775.81</v>
      </c>
      <c r="F731" s="15" t="n">
        <f aca="false">ROUND(MIN($B$14,IF(SizeCalc="margin",E731*$E$13*$E$12/100000,E731*$I$13/$I$12/10)),2)</f>
        <v>100</v>
      </c>
      <c r="G731" s="15" t="n">
        <f aca="false">$B$12*$B$13</f>
        <v>10</v>
      </c>
      <c r="H731" s="15" t="n">
        <f aca="false">IF(Q731="",G731*F731*10,Q731)</f>
        <v>10000</v>
      </c>
      <c r="I731" s="18" t="n">
        <f aca="false">E731+H731</f>
        <v>6447775.81</v>
      </c>
      <c r="J731" s="18" t="n">
        <f aca="false">J730+(I731-I730)</f>
        <v>6397775.81</v>
      </c>
      <c r="K731" s="67" t="n">
        <f aca="false">H731/E731</f>
        <v>0.00155333150689508</v>
      </c>
      <c r="L731" s="67"/>
      <c r="M731" s="64"/>
      <c r="N731" s="16" t="str">
        <f aca="false">IF(M731="","",SUMIF('Daily Fills'!L710:L20696,'Growth Plan &amp; Statistics'!M731,'Daily Fills'!O710:O20696))</f>
        <v/>
      </c>
      <c r="O731" s="15" t="str">
        <f aca="false">IF(N731="","",SUMIF('Daily Fills'!L710:L20696,'Growth Plan &amp; Statistics'!M731,'Daily Fills'!P710:P20696))</f>
        <v/>
      </c>
      <c r="P731" s="15" t="str">
        <f aca="false">IF(O731="","",SUMIF('Daily Fills'!L710:L20708,'Growth Plan &amp; Statistics'!M731,'Daily Fills'!E710:E20708)/1000000)</f>
        <v/>
      </c>
      <c r="Q731" s="16"/>
      <c r="R731" s="16" t="str">
        <f aca="false">IF(N731="","",F731)</f>
        <v/>
      </c>
      <c r="S731" s="10"/>
    </row>
    <row collapsed="false" customFormat="false" customHeight="false" hidden="false" ht="13.3" outlineLevel="0" r="732">
      <c r="A732" s="16" t="n">
        <v>713</v>
      </c>
      <c r="B732" s="16" t="n">
        <f aca="false">ROUNDUP(A732/5,0)</f>
        <v>143</v>
      </c>
      <c r="C732" s="16" t="n">
        <f aca="false">ROUNDUP(A732/20.83333333,0)</f>
        <v>35</v>
      </c>
      <c r="D732" s="65" t="inlineStr">
        <f aca="false">IF(M732="",IF(C732=C731,D731,EDATE(D731,1)),M732)</f>
        <is>
          <t/>
        </is>
      </c>
      <c r="E732" s="16" t="n">
        <f aca="false">I731</f>
        <v>6447775.81</v>
      </c>
      <c r="F732" s="15" t="n">
        <f aca="false">ROUND(MIN($B$14,IF(SizeCalc="margin",E732*$E$13*$E$12/100000,E732*$I$13/$I$12/10)),2)</f>
        <v>100</v>
      </c>
      <c r="G732" s="15" t="n">
        <f aca="false">$B$12*$B$13</f>
        <v>10</v>
      </c>
      <c r="H732" s="15" t="n">
        <f aca="false">IF(Q732="",G732*F732*10,Q732)</f>
        <v>10000</v>
      </c>
      <c r="I732" s="18" t="n">
        <f aca="false">E732+H732</f>
        <v>6457775.81</v>
      </c>
      <c r="J732" s="18" t="n">
        <f aca="false">J731+(I732-I731)</f>
        <v>6407775.81</v>
      </c>
      <c r="K732" s="67" t="n">
        <f aca="false">H732/E732</f>
        <v>0.00155092241025049</v>
      </c>
      <c r="L732" s="67"/>
      <c r="M732" s="64"/>
      <c r="N732" s="16" t="str">
        <f aca="false">IF(M732="","",SUMIF('Daily Fills'!L711:L20697,'Growth Plan &amp; Statistics'!M732,'Daily Fills'!O711:O20697))</f>
        <v/>
      </c>
      <c r="O732" s="15" t="str">
        <f aca="false">IF(N732="","",SUMIF('Daily Fills'!L711:L20697,'Growth Plan &amp; Statistics'!M732,'Daily Fills'!P711:P20697))</f>
        <v/>
      </c>
      <c r="P732" s="15" t="str">
        <f aca="false">IF(O732="","",SUMIF('Daily Fills'!L711:L20709,'Growth Plan &amp; Statistics'!M732,'Daily Fills'!E711:E20709)/1000000)</f>
        <v/>
      </c>
      <c r="Q732" s="16"/>
      <c r="R732" s="16" t="str">
        <f aca="false">IF(N732="","",F732)</f>
        <v/>
      </c>
      <c r="S732" s="10"/>
    </row>
    <row collapsed="false" customFormat="false" customHeight="false" hidden="false" ht="13.3" outlineLevel="0" r="733">
      <c r="A733" s="16" t="n">
        <v>714</v>
      </c>
      <c r="B733" s="16" t="n">
        <f aca="false">ROUNDUP(A733/5,0)</f>
        <v>143</v>
      </c>
      <c r="C733" s="16" t="n">
        <f aca="false">ROUNDUP(A733/20.83333333,0)</f>
        <v>35</v>
      </c>
      <c r="D733" s="65" t="inlineStr">
        <f aca="false">IF(M733="",IF(C733=C732,D732,EDATE(D732,1)),M733)</f>
        <is>
          <t/>
        </is>
      </c>
      <c r="E733" s="16" t="n">
        <f aca="false">I732</f>
        <v>6457775.81</v>
      </c>
      <c r="F733" s="15" t="n">
        <f aca="false">ROUND(MIN($B$14,IF(SizeCalc="margin",E733*$E$13*$E$12/100000,E733*$I$13/$I$12/10)),2)</f>
        <v>100</v>
      </c>
      <c r="G733" s="15" t="n">
        <f aca="false">$B$12*$B$13</f>
        <v>10</v>
      </c>
      <c r="H733" s="15" t="n">
        <f aca="false">IF(Q733="",G733*F733*10,Q733)</f>
        <v>10000</v>
      </c>
      <c r="I733" s="18" t="n">
        <f aca="false">E733+H733</f>
        <v>6467775.81</v>
      </c>
      <c r="J733" s="18" t="n">
        <f aca="false">J732+(I733-I732)</f>
        <v>6417775.81</v>
      </c>
      <c r="K733" s="67" t="n">
        <f aca="false">H733/E733</f>
        <v>0.0015485207746783</v>
      </c>
      <c r="L733" s="67"/>
      <c r="M733" s="64"/>
      <c r="N733" s="16" t="str">
        <f aca="false">IF(M733="","",SUMIF('Daily Fills'!L712:L20698,'Growth Plan &amp; Statistics'!M733,'Daily Fills'!O712:O20698))</f>
        <v/>
      </c>
      <c r="O733" s="15" t="str">
        <f aca="false">IF(N733="","",SUMIF('Daily Fills'!L712:L20698,'Growth Plan &amp; Statistics'!M733,'Daily Fills'!P712:P20698))</f>
        <v/>
      </c>
      <c r="P733" s="15" t="str">
        <f aca="false">IF(O733="","",SUMIF('Daily Fills'!L712:L20710,'Growth Plan &amp; Statistics'!M733,'Daily Fills'!E712:E20710)/1000000)</f>
        <v/>
      </c>
      <c r="Q733" s="16"/>
      <c r="R733" s="16" t="str">
        <f aca="false">IF(N733="","",F733)</f>
        <v/>
      </c>
      <c r="S733" s="10"/>
    </row>
    <row collapsed="false" customFormat="false" customHeight="false" hidden="false" ht="13.3" outlineLevel="0" r="734">
      <c r="A734" s="16" t="n">
        <v>715</v>
      </c>
      <c r="B734" s="16" t="n">
        <f aca="false">ROUNDUP(A734/5,0)</f>
        <v>143</v>
      </c>
      <c r="C734" s="16" t="n">
        <f aca="false">ROUNDUP(A734/20.83333333,0)</f>
        <v>35</v>
      </c>
      <c r="D734" s="65" t="inlineStr">
        <f aca="false">IF(M734="",IF(C734=C733,D733,EDATE(D733,1)),M734)</f>
        <is>
          <t/>
        </is>
      </c>
      <c r="E734" s="16" t="n">
        <f aca="false">I733</f>
        <v>6467775.81</v>
      </c>
      <c r="F734" s="15" t="n">
        <f aca="false">ROUND(MIN($B$14,IF(SizeCalc="margin",E734*$E$13*$E$12/100000,E734*$I$13/$I$12/10)),2)</f>
        <v>100</v>
      </c>
      <c r="G734" s="15" t="n">
        <f aca="false">$B$12*$B$13</f>
        <v>10</v>
      </c>
      <c r="H734" s="15" t="n">
        <f aca="false">IF(Q734="",G734*F734*10,Q734)</f>
        <v>10000</v>
      </c>
      <c r="I734" s="18" t="n">
        <f aca="false">E734+H734</f>
        <v>6477775.81</v>
      </c>
      <c r="J734" s="18" t="n">
        <f aca="false">J733+(I734-I733)</f>
        <v>6427775.81</v>
      </c>
      <c r="K734" s="67" t="n">
        <f aca="false">H734/E734</f>
        <v>0.00154612656557123</v>
      </c>
      <c r="L734" s="67"/>
      <c r="M734" s="64"/>
      <c r="N734" s="16" t="str">
        <f aca="false">IF(M734="","",SUMIF('Daily Fills'!L713:L20699,'Growth Plan &amp; Statistics'!M734,'Daily Fills'!O713:O20699))</f>
        <v/>
      </c>
      <c r="O734" s="15" t="str">
        <f aca="false">IF(N734="","",SUMIF('Daily Fills'!L713:L20699,'Growth Plan &amp; Statistics'!M734,'Daily Fills'!P713:P20699))</f>
        <v/>
      </c>
      <c r="P734" s="15" t="str">
        <f aca="false">IF(O734="","",SUMIF('Daily Fills'!L713:L20711,'Growth Plan &amp; Statistics'!M734,'Daily Fills'!E713:E20711)/1000000)</f>
        <v/>
      </c>
      <c r="Q734" s="16"/>
      <c r="R734" s="16" t="str">
        <f aca="false">IF(N734="","",F734)</f>
        <v/>
      </c>
      <c r="S734" s="10"/>
    </row>
    <row collapsed="false" customFormat="false" customHeight="false" hidden="false" ht="13.3" outlineLevel="0" r="735">
      <c r="A735" s="16" t="n">
        <v>716</v>
      </c>
      <c r="B735" s="16" t="n">
        <f aca="false">ROUNDUP(A735/5,0)</f>
        <v>144</v>
      </c>
      <c r="C735" s="16" t="n">
        <f aca="false">ROUNDUP(A735/20.83333333,0)</f>
        <v>35</v>
      </c>
      <c r="D735" s="65" t="inlineStr">
        <f aca="false">IF(M735="",IF(C735=C734,D734,EDATE(D734,1)),M735)</f>
        <is>
          <t/>
        </is>
      </c>
      <c r="E735" s="16" t="n">
        <f aca="false">I734</f>
        <v>6477775.81</v>
      </c>
      <c r="F735" s="15" t="n">
        <f aca="false">ROUND(MIN($B$14,IF(SizeCalc="margin",E735*$E$13*$E$12/100000,E735*$I$13/$I$12/10)),2)</f>
        <v>100</v>
      </c>
      <c r="G735" s="15" t="n">
        <f aca="false">$B$12*$B$13</f>
        <v>10</v>
      </c>
      <c r="H735" s="15" t="n">
        <f aca="false">IF(Q735="",G735*F735*10,Q735)</f>
        <v>10000</v>
      </c>
      <c r="I735" s="18" t="n">
        <f aca="false">E735+H735</f>
        <v>6487775.81</v>
      </c>
      <c r="J735" s="18" t="n">
        <f aca="false">J734+(I735-I734)</f>
        <v>6437775.81</v>
      </c>
      <c r="K735" s="67" t="n">
        <f aca="false">H735/E735</f>
        <v>0.00154373974853569</v>
      </c>
      <c r="L735" s="67"/>
      <c r="M735" s="64"/>
      <c r="N735" s="16" t="str">
        <f aca="false">IF(M735="","",SUMIF('Daily Fills'!L714:L20700,'Growth Plan &amp; Statistics'!M735,'Daily Fills'!O714:O20700))</f>
        <v/>
      </c>
      <c r="O735" s="15" t="str">
        <f aca="false">IF(N735="","",SUMIF('Daily Fills'!L714:L20700,'Growth Plan &amp; Statistics'!M735,'Daily Fills'!P714:P20700))</f>
        <v/>
      </c>
      <c r="P735" s="15" t="str">
        <f aca="false">IF(O735="","",SUMIF('Daily Fills'!L714:L20712,'Growth Plan &amp; Statistics'!M735,'Daily Fills'!E714:E20712)/1000000)</f>
        <v/>
      </c>
      <c r="Q735" s="16"/>
      <c r="R735" s="16" t="str">
        <f aca="false">IF(N735="","",F735)</f>
        <v/>
      </c>
      <c r="S735" s="10"/>
    </row>
    <row collapsed="false" customFormat="false" customHeight="false" hidden="false" ht="13.3" outlineLevel="0" r="736">
      <c r="A736" s="16" t="n">
        <v>717</v>
      </c>
      <c r="B736" s="16" t="n">
        <f aca="false">ROUNDUP(A736/5,0)</f>
        <v>144</v>
      </c>
      <c r="C736" s="16" t="n">
        <f aca="false">ROUNDUP(A736/20.83333333,0)</f>
        <v>35</v>
      </c>
      <c r="D736" s="65" t="inlineStr">
        <f aca="false">IF(M736="",IF(C736=C735,D735,EDATE(D735,1)),M736)</f>
        <is>
          <t/>
        </is>
      </c>
      <c r="E736" s="16" t="n">
        <f aca="false">I735</f>
        <v>6487775.81</v>
      </c>
      <c r="F736" s="15" t="n">
        <f aca="false">ROUND(MIN($B$14,IF(SizeCalc="margin",E736*$E$13*$E$12/100000,E736*$I$13/$I$12/10)),2)</f>
        <v>100</v>
      </c>
      <c r="G736" s="15" t="n">
        <f aca="false">$B$12*$B$13</f>
        <v>10</v>
      </c>
      <c r="H736" s="15" t="n">
        <f aca="false">IF(Q736="",G736*F736*10,Q736)</f>
        <v>10000</v>
      </c>
      <c r="I736" s="18" t="n">
        <f aca="false">E736+H736</f>
        <v>6497775.81</v>
      </c>
      <c r="J736" s="18" t="n">
        <f aca="false">J735+(I736-I735)</f>
        <v>6447775.81</v>
      </c>
      <c r="K736" s="67" t="n">
        <f aca="false">H736/E736</f>
        <v>0.00154136028939015</v>
      </c>
      <c r="L736" s="67"/>
      <c r="M736" s="64"/>
      <c r="N736" s="16" t="str">
        <f aca="false">IF(M736="","",SUMIF('Daily Fills'!L715:L20701,'Growth Plan &amp; Statistics'!M736,'Daily Fills'!O715:O20701))</f>
        <v/>
      </c>
      <c r="O736" s="15" t="str">
        <f aca="false">IF(N736="","",SUMIF('Daily Fills'!L715:L20701,'Growth Plan &amp; Statistics'!M736,'Daily Fills'!P715:P20701))</f>
        <v/>
      </c>
      <c r="P736" s="15" t="str">
        <f aca="false">IF(O736="","",SUMIF('Daily Fills'!L715:L20713,'Growth Plan &amp; Statistics'!M736,'Daily Fills'!E715:E20713)/1000000)</f>
        <v/>
      </c>
      <c r="Q736" s="16"/>
      <c r="R736" s="16" t="str">
        <f aca="false">IF(N736="","",F736)</f>
        <v/>
      </c>
      <c r="S736" s="10"/>
    </row>
    <row collapsed="false" customFormat="false" customHeight="false" hidden="false" ht="13.3" outlineLevel="0" r="737">
      <c r="A737" s="16" t="n">
        <v>718</v>
      </c>
      <c r="B737" s="16" t="n">
        <f aca="false">ROUNDUP(A737/5,0)</f>
        <v>144</v>
      </c>
      <c r="C737" s="16" t="n">
        <f aca="false">ROUNDUP(A737/20.83333333,0)</f>
        <v>35</v>
      </c>
      <c r="D737" s="65" t="inlineStr">
        <f aca="false">IF(M737="",IF(C737=C736,D736,EDATE(D736,1)),M737)</f>
        <is>
          <t/>
        </is>
      </c>
      <c r="E737" s="16" t="n">
        <f aca="false">I736</f>
        <v>6497775.81</v>
      </c>
      <c r="F737" s="15" t="n">
        <f aca="false">ROUND(MIN($B$14,IF(SizeCalc="margin",E737*$E$13*$E$12/100000,E737*$I$13/$I$12/10)),2)</f>
        <v>100</v>
      </c>
      <c r="G737" s="15" t="n">
        <f aca="false">$B$12*$B$13</f>
        <v>10</v>
      </c>
      <c r="H737" s="15" t="n">
        <f aca="false">IF(Q737="",G737*F737*10,Q737)</f>
        <v>10000</v>
      </c>
      <c r="I737" s="18" t="n">
        <f aca="false">E737+H737</f>
        <v>6507775.81</v>
      </c>
      <c r="J737" s="18" t="n">
        <f aca="false">J736+(I737-I736)</f>
        <v>6457775.81</v>
      </c>
      <c r="K737" s="67" t="n">
        <f aca="false">H737/E737</f>
        <v>0.00153898815416348</v>
      </c>
      <c r="L737" s="67"/>
      <c r="M737" s="64"/>
      <c r="N737" s="16" t="str">
        <f aca="false">IF(M737="","",SUMIF('Daily Fills'!L716:L20702,'Growth Plan &amp; Statistics'!M737,'Daily Fills'!O716:O20702))</f>
        <v/>
      </c>
      <c r="O737" s="15" t="str">
        <f aca="false">IF(N737="","",SUMIF('Daily Fills'!L716:L20702,'Growth Plan &amp; Statistics'!M737,'Daily Fills'!P716:P20702))</f>
        <v/>
      </c>
      <c r="P737" s="15" t="str">
        <f aca="false">IF(O737="","",SUMIF('Daily Fills'!L716:L20714,'Growth Plan &amp; Statistics'!M737,'Daily Fills'!E716:E20714)/1000000)</f>
        <v/>
      </c>
      <c r="Q737" s="16"/>
      <c r="R737" s="16" t="str">
        <f aca="false">IF(N737="","",F737)</f>
        <v/>
      </c>
      <c r="S737" s="10"/>
    </row>
    <row collapsed="false" customFormat="false" customHeight="false" hidden="false" ht="13.3" outlineLevel="0" r="738">
      <c r="A738" s="16" t="n">
        <v>719</v>
      </c>
      <c r="B738" s="16" t="n">
        <f aca="false">ROUNDUP(A738/5,0)</f>
        <v>144</v>
      </c>
      <c r="C738" s="16" t="n">
        <f aca="false">ROUNDUP(A738/20.83333333,0)</f>
        <v>35</v>
      </c>
      <c r="D738" s="65" t="inlineStr">
        <f aca="false">IF(M738="",IF(C738=C737,D737,EDATE(D737,1)),M738)</f>
        <is>
          <t/>
        </is>
      </c>
      <c r="E738" s="16" t="n">
        <f aca="false">I737</f>
        <v>6507775.81</v>
      </c>
      <c r="F738" s="15" t="n">
        <f aca="false">ROUND(MIN($B$14,IF(SizeCalc="margin",E738*$E$13*$E$12/100000,E738*$I$13/$I$12/10)),2)</f>
        <v>100</v>
      </c>
      <c r="G738" s="15" t="n">
        <f aca="false">$B$12*$B$13</f>
        <v>10</v>
      </c>
      <c r="H738" s="15" t="n">
        <f aca="false">IF(Q738="",G738*F738*10,Q738)</f>
        <v>10000</v>
      </c>
      <c r="I738" s="18" t="n">
        <f aca="false">E738+H738</f>
        <v>6517775.81</v>
      </c>
      <c r="J738" s="18" t="n">
        <f aca="false">J737+(I738-I737)</f>
        <v>6467775.81</v>
      </c>
      <c r="K738" s="67" t="n">
        <f aca="false">H738/E738</f>
        <v>0.00153662330909337</v>
      </c>
      <c r="L738" s="67"/>
      <c r="M738" s="64"/>
      <c r="N738" s="16" t="str">
        <f aca="false">IF(M738="","",SUMIF('Daily Fills'!L717:L20703,'Growth Plan &amp; Statistics'!M738,'Daily Fills'!O717:O20703))</f>
        <v/>
      </c>
      <c r="O738" s="15" t="str">
        <f aca="false">IF(N738="","",SUMIF('Daily Fills'!L717:L20703,'Growth Plan &amp; Statistics'!M738,'Daily Fills'!P717:P20703))</f>
        <v/>
      </c>
      <c r="P738" s="15" t="str">
        <f aca="false">IF(O738="","",SUMIF('Daily Fills'!L717:L20715,'Growth Plan &amp; Statistics'!M738,'Daily Fills'!E717:E20715)/1000000)</f>
        <v/>
      </c>
      <c r="Q738" s="16"/>
      <c r="R738" s="16" t="str">
        <f aca="false">IF(N738="","",F738)</f>
        <v/>
      </c>
      <c r="S738" s="10"/>
    </row>
    <row collapsed="false" customFormat="false" customHeight="false" hidden="false" ht="13.3" outlineLevel="0" r="739">
      <c r="A739" s="16" t="n">
        <v>720</v>
      </c>
      <c r="B739" s="16" t="n">
        <f aca="false">ROUNDUP(A739/5,0)</f>
        <v>144</v>
      </c>
      <c r="C739" s="16" t="n">
        <f aca="false">ROUNDUP(A739/20.83333333,0)</f>
        <v>35</v>
      </c>
      <c r="D739" s="65" t="inlineStr">
        <f aca="false">IF(M739="",IF(C739=C738,D738,EDATE(D738,1)),M739)</f>
        <is>
          <t/>
        </is>
      </c>
      <c r="E739" s="16" t="n">
        <f aca="false">I738</f>
        <v>6517775.81</v>
      </c>
      <c r="F739" s="15" t="n">
        <f aca="false">ROUND(MIN($B$14,IF(SizeCalc="margin",E739*$E$13*$E$12/100000,E739*$I$13/$I$12/10)),2)</f>
        <v>100</v>
      </c>
      <c r="G739" s="15" t="n">
        <f aca="false">$B$12*$B$13</f>
        <v>10</v>
      </c>
      <c r="H739" s="15" t="n">
        <f aca="false">IF(Q739="",G739*F739*10,Q739)</f>
        <v>10000</v>
      </c>
      <c r="I739" s="18" t="n">
        <f aca="false">E739+H739</f>
        <v>6527775.81</v>
      </c>
      <c r="J739" s="18" t="n">
        <f aca="false">J738+(I739-I738)</f>
        <v>6477775.81</v>
      </c>
      <c r="K739" s="67" t="n">
        <f aca="false">H739/E739</f>
        <v>0.00153426572062472</v>
      </c>
      <c r="L739" s="67"/>
      <c r="M739" s="64"/>
      <c r="N739" s="16" t="str">
        <f aca="false">IF(M739="","",SUMIF('Daily Fills'!L718:L20704,'Growth Plan &amp; Statistics'!M739,'Daily Fills'!O718:O20704))</f>
        <v/>
      </c>
      <c r="O739" s="15" t="str">
        <f aca="false">IF(N739="","",SUMIF('Daily Fills'!L718:L20704,'Growth Plan &amp; Statistics'!M739,'Daily Fills'!P718:P20704))</f>
        <v/>
      </c>
      <c r="P739" s="15" t="str">
        <f aca="false">IF(O739="","",SUMIF('Daily Fills'!L718:L20716,'Growth Plan &amp; Statistics'!M739,'Daily Fills'!E718:E20716)/1000000)</f>
        <v/>
      </c>
      <c r="Q739" s="16"/>
      <c r="R739" s="16" t="str">
        <f aca="false">IF(N739="","",F739)</f>
        <v/>
      </c>
      <c r="S739" s="10"/>
    </row>
    <row collapsed="false" customFormat="false" customHeight="false" hidden="false" ht="13.3" outlineLevel="0" r="740">
      <c r="A740" s="16" t="n">
        <v>721</v>
      </c>
      <c r="B740" s="16" t="n">
        <f aca="false">ROUNDUP(A740/5,0)</f>
        <v>145</v>
      </c>
      <c r="C740" s="16" t="n">
        <f aca="false">ROUNDUP(A740/20.83333333,0)</f>
        <v>35</v>
      </c>
      <c r="D740" s="65" t="inlineStr">
        <f aca="false">IF(M740="",IF(C740=C739,D739,EDATE(D739,1)),M740)</f>
        <is>
          <t/>
        </is>
      </c>
      <c r="E740" s="16" t="n">
        <f aca="false">I739</f>
        <v>6527775.81</v>
      </c>
      <c r="F740" s="15" t="n">
        <f aca="false">ROUND(MIN($B$14,IF(SizeCalc="margin",E740*$E$13*$E$12/100000,E740*$I$13/$I$12/10)),2)</f>
        <v>100</v>
      </c>
      <c r="G740" s="15" t="n">
        <f aca="false">$B$12*$B$13</f>
        <v>10</v>
      </c>
      <c r="H740" s="15" t="n">
        <f aca="false">IF(Q740="",G740*F740*10,Q740)</f>
        <v>10000</v>
      </c>
      <c r="I740" s="18" t="n">
        <f aca="false">E740+H740</f>
        <v>6537775.81</v>
      </c>
      <c r="J740" s="18" t="n">
        <f aca="false">J739+(I740-I739)</f>
        <v>6487775.81</v>
      </c>
      <c r="K740" s="67" t="n">
        <f aca="false">H740/E740</f>
        <v>0.00153191535540802</v>
      </c>
      <c r="L740" s="67"/>
      <c r="M740" s="64"/>
      <c r="N740" s="16" t="str">
        <f aca="false">IF(M740="","",SUMIF('Daily Fills'!L719:L20705,'Growth Plan &amp; Statistics'!M740,'Daily Fills'!O719:O20705))</f>
        <v/>
      </c>
      <c r="O740" s="15" t="str">
        <f aca="false">IF(N740="","",SUMIF('Daily Fills'!L719:L20705,'Growth Plan &amp; Statistics'!M740,'Daily Fills'!P719:P20705))</f>
        <v/>
      </c>
      <c r="P740" s="15" t="str">
        <f aca="false">IF(O740="","",SUMIF('Daily Fills'!L719:L20717,'Growth Plan &amp; Statistics'!M740,'Daily Fills'!E719:E20717)/1000000)</f>
        <v/>
      </c>
      <c r="Q740" s="16"/>
      <c r="R740" s="16" t="str">
        <f aca="false">IF(N740="","",F740)</f>
        <v/>
      </c>
      <c r="S740" s="10"/>
    </row>
    <row collapsed="false" customFormat="false" customHeight="false" hidden="false" ht="13.3" outlineLevel="0" r="741">
      <c r="A741" s="16" t="n">
        <v>722</v>
      </c>
      <c r="B741" s="16" t="n">
        <f aca="false">ROUNDUP(A741/5,0)</f>
        <v>145</v>
      </c>
      <c r="C741" s="16" t="n">
        <f aca="false">ROUNDUP(A741/20.83333333,0)</f>
        <v>35</v>
      </c>
      <c r="D741" s="65" t="inlineStr">
        <f aca="false">IF(M741="",IF(C741=C740,D740,EDATE(D740,1)),M741)</f>
        <is>
          <t/>
        </is>
      </c>
      <c r="E741" s="16" t="n">
        <f aca="false">I740</f>
        <v>6537775.81</v>
      </c>
      <c r="F741" s="15" t="n">
        <f aca="false">ROUND(MIN($B$14,IF(SizeCalc="margin",E741*$E$13*$E$12/100000,E741*$I$13/$I$12/10)),2)</f>
        <v>100</v>
      </c>
      <c r="G741" s="15" t="n">
        <f aca="false">$B$12*$B$13</f>
        <v>10</v>
      </c>
      <c r="H741" s="15" t="n">
        <f aca="false">IF(Q741="",G741*F741*10,Q741)</f>
        <v>10000</v>
      </c>
      <c r="I741" s="18" t="n">
        <f aca="false">E741+H741</f>
        <v>6547775.81</v>
      </c>
      <c r="J741" s="18" t="n">
        <f aca="false">J740+(I741-I740)</f>
        <v>6497775.81</v>
      </c>
      <c r="K741" s="67" t="n">
        <f aca="false">H741/E741</f>
        <v>0.00152957218029781</v>
      </c>
      <c r="L741" s="67"/>
      <c r="M741" s="64"/>
      <c r="N741" s="16" t="str">
        <f aca="false">IF(M741="","",SUMIF('Daily Fills'!L720:L20706,'Growth Plan &amp; Statistics'!M741,'Daily Fills'!O720:O20706))</f>
        <v/>
      </c>
      <c r="O741" s="15" t="str">
        <f aca="false">IF(N741="","",SUMIF('Daily Fills'!L720:L20706,'Growth Plan &amp; Statistics'!M741,'Daily Fills'!P720:P20706))</f>
        <v/>
      </c>
      <c r="P741" s="15" t="str">
        <f aca="false">IF(O741="","",SUMIF('Daily Fills'!L720:L20718,'Growth Plan &amp; Statistics'!M741,'Daily Fills'!E720:E20718)/1000000)</f>
        <v/>
      </c>
      <c r="Q741" s="16"/>
      <c r="R741" s="16" t="str">
        <f aca="false">IF(N741="","",F741)</f>
        <v/>
      </c>
      <c r="S741" s="10"/>
    </row>
    <row collapsed="false" customFormat="false" customHeight="false" hidden="false" ht="13.3" outlineLevel="0" r="742">
      <c r="A742" s="16" t="n">
        <v>723</v>
      </c>
      <c r="B742" s="16" t="n">
        <f aca="false">ROUNDUP(A742/5,0)</f>
        <v>145</v>
      </c>
      <c r="C742" s="16" t="n">
        <f aca="false">ROUNDUP(A742/20.83333333,0)</f>
        <v>35</v>
      </c>
      <c r="D742" s="65" t="inlineStr">
        <f aca="false">IF(M742="",IF(C742=C741,D741,EDATE(D741,1)),M742)</f>
        <is>
          <t/>
        </is>
      </c>
      <c r="E742" s="16" t="n">
        <f aca="false">I741</f>
        <v>6547775.81</v>
      </c>
      <c r="F742" s="15" t="n">
        <f aca="false">ROUND(MIN($B$14,IF(SizeCalc="margin",E742*$E$13*$E$12/100000,E742*$I$13/$I$12/10)),2)</f>
        <v>100</v>
      </c>
      <c r="G742" s="15" t="n">
        <f aca="false">$B$12*$B$13</f>
        <v>10</v>
      </c>
      <c r="H742" s="15" t="n">
        <f aca="false">IF(Q742="",G742*F742*10,Q742)</f>
        <v>10000</v>
      </c>
      <c r="I742" s="18" t="n">
        <f aca="false">E742+H742</f>
        <v>6557775.81</v>
      </c>
      <c r="J742" s="18" t="n">
        <f aca="false">J741+(I742-I741)</f>
        <v>6507775.81</v>
      </c>
      <c r="K742" s="67" t="n">
        <f aca="false">H742/E742</f>
        <v>0.00152723616235114</v>
      </c>
      <c r="L742" s="67"/>
      <c r="M742" s="64"/>
      <c r="N742" s="16" t="str">
        <f aca="false">IF(M742="","",SUMIF('Daily Fills'!L721:L20707,'Growth Plan &amp; Statistics'!M742,'Daily Fills'!O721:O20707))</f>
        <v/>
      </c>
      <c r="O742" s="15" t="str">
        <f aca="false">IF(N742="","",SUMIF('Daily Fills'!L721:L20707,'Growth Plan &amp; Statistics'!M742,'Daily Fills'!P721:P20707))</f>
        <v/>
      </c>
      <c r="P742" s="15" t="str">
        <f aca="false">IF(O742="","",SUMIF('Daily Fills'!L721:L20719,'Growth Plan &amp; Statistics'!M742,'Daily Fills'!E721:E20719)/1000000)</f>
        <v/>
      </c>
      <c r="Q742" s="16"/>
      <c r="R742" s="16" t="str">
        <f aca="false">IF(N742="","",F742)</f>
        <v/>
      </c>
      <c r="S742" s="10"/>
    </row>
    <row collapsed="false" customFormat="false" customHeight="false" hidden="false" ht="13.3" outlineLevel="0" r="743">
      <c r="A743" s="16" t="n">
        <v>724</v>
      </c>
      <c r="B743" s="16" t="n">
        <f aca="false">ROUNDUP(A743/5,0)</f>
        <v>145</v>
      </c>
      <c r="C743" s="16" t="n">
        <f aca="false">ROUNDUP(A743/20.83333333,0)</f>
        <v>35</v>
      </c>
      <c r="D743" s="65" t="inlineStr">
        <f aca="false">IF(M743="",IF(C743=C742,D742,EDATE(D742,1)),M743)</f>
        <is>
          <t/>
        </is>
      </c>
      <c r="E743" s="16" t="n">
        <f aca="false">I742</f>
        <v>6557775.81</v>
      </c>
      <c r="F743" s="15" t="n">
        <f aca="false">ROUND(MIN($B$14,IF(SizeCalc="margin",E743*$E$13*$E$12/100000,E743*$I$13/$I$12/10)),2)</f>
        <v>100</v>
      </c>
      <c r="G743" s="15" t="n">
        <f aca="false">$B$12*$B$13</f>
        <v>10</v>
      </c>
      <c r="H743" s="15" t="n">
        <f aca="false">IF(Q743="",G743*F743*10,Q743)</f>
        <v>10000</v>
      </c>
      <c r="I743" s="18" t="n">
        <f aca="false">E743+H743</f>
        <v>6567775.81</v>
      </c>
      <c r="J743" s="18" t="n">
        <f aca="false">J742+(I743-I742)</f>
        <v>6517775.81</v>
      </c>
      <c r="K743" s="67" t="n">
        <f aca="false">H743/E743</f>
        <v>0.00152490726882595</v>
      </c>
      <c r="L743" s="67"/>
      <c r="M743" s="64"/>
      <c r="N743" s="16" t="str">
        <f aca="false">IF(M743="","",SUMIF('Daily Fills'!L722:L20708,'Growth Plan &amp; Statistics'!M743,'Daily Fills'!O722:O20708))</f>
        <v/>
      </c>
      <c r="O743" s="15" t="str">
        <f aca="false">IF(N743="","",SUMIF('Daily Fills'!L722:L20708,'Growth Plan &amp; Statistics'!M743,'Daily Fills'!P722:P20708))</f>
        <v/>
      </c>
      <c r="P743" s="15" t="str">
        <f aca="false">IF(O743="","",SUMIF('Daily Fills'!L722:L20720,'Growth Plan &amp; Statistics'!M743,'Daily Fills'!E722:E20720)/1000000)</f>
        <v/>
      </c>
      <c r="Q743" s="16"/>
      <c r="R743" s="16" t="str">
        <f aca="false">IF(N743="","",F743)</f>
        <v/>
      </c>
      <c r="S743" s="10"/>
    </row>
    <row collapsed="false" customFormat="false" customHeight="false" hidden="false" ht="13.3" outlineLevel="0" r="744">
      <c r="A744" s="16" t="n">
        <v>725</v>
      </c>
      <c r="B744" s="16" t="n">
        <f aca="false">ROUNDUP(A744/5,0)</f>
        <v>145</v>
      </c>
      <c r="C744" s="16" t="n">
        <f aca="false">ROUNDUP(A744/20.83333333,0)</f>
        <v>35</v>
      </c>
      <c r="D744" s="65" t="inlineStr">
        <f aca="false">IF(M744="",IF(C744=C743,D743,EDATE(D743,1)),M744)</f>
        <is>
          <t/>
        </is>
      </c>
      <c r="E744" s="16" t="n">
        <f aca="false">I743</f>
        <v>6567775.81</v>
      </c>
      <c r="F744" s="15" t="n">
        <f aca="false">ROUND(MIN($B$14,IF(SizeCalc="margin",E744*$E$13*$E$12/100000,E744*$I$13/$I$12/10)),2)</f>
        <v>100</v>
      </c>
      <c r="G744" s="15" t="n">
        <f aca="false">$B$12*$B$13</f>
        <v>10</v>
      </c>
      <c r="H744" s="15" t="n">
        <f aca="false">IF(Q744="",G744*F744*10,Q744)</f>
        <v>10000</v>
      </c>
      <c r="I744" s="18" t="n">
        <f aca="false">E744+H744</f>
        <v>6577775.81</v>
      </c>
      <c r="J744" s="18" t="n">
        <f aca="false">J743+(I744-I743)</f>
        <v>6527775.81</v>
      </c>
      <c r="K744" s="67" t="n">
        <f aca="false">H744/E744</f>
        <v>0.00152258546717964</v>
      </c>
      <c r="L744" s="67"/>
      <c r="M744" s="64"/>
      <c r="N744" s="16" t="str">
        <f aca="false">IF(M744="","",SUMIF('Daily Fills'!L723:L20709,'Growth Plan &amp; Statistics'!M744,'Daily Fills'!O723:O20709))</f>
        <v/>
      </c>
      <c r="O744" s="15" t="str">
        <f aca="false">IF(N744="","",SUMIF('Daily Fills'!L723:L20709,'Growth Plan &amp; Statistics'!M744,'Daily Fills'!P723:P20709))</f>
        <v/>
      </c>
      <c r="P744" s="15" t="str">
        <f aca="false">IF(O744="","",SUMIF('Daily Fills'!L723:L20721,'Growth Plan &amp; Statistics'!M744,'Daily Fills'!E723:E20721)/1000000)</f>
        <v/>
      </c>
      <c r="Q744" s="16"/>
      <c r="R744" s="16" t="str">
        <f aca="false">IF(N744="","",F744)</f>
        <v/>
      </c>
      <c r="S744" s="10"/>
    </row>
    <row collapsed="false" customFormat="false" customHeight="false" hidden="false" ht="13.3" outlineLevel="0" r="745">
      <c r="A745" s="16" t="n">
        <v>726</v>
      </c>
      <c r="B745" s="16" t="n">
        <f aca="false">ROUNDUP(A745/5,0)</f>
        <v>146</v>
      </c>
      <c r="C745" s="16" t="n">
        <f aca="false">ROUNDUP(A745/20.83333333,0)</f>
        <v>35</v>
      </c>
      <c r="D745" s="65" t="inlineStr">
        <f aca="false">IF(M745="",IF(C745=C744,D744,EDATE(D744,1)),M745)</f>
        <is>
          <t/>
        </is>
      </c>
      <c r="E745" s="16" t="n">
        <f aca="false">I744</f>
        <v>6577775.81</v>
      </c>
      <c r="F745" s="15" t="n">
        <f aca="false">ROUND(MIN($B$14,IF(SizeCalc="margin",E745*$E$13*$E$12/100000,E745*$I$13/$I$12/10)),2)</f>
        <v>100</v>
      </c>
      <c r="G745" s="15" t="n">
        <f aca="false">$B$12*$B$13</f>
        <v>10</v>
      </c>
      <c r="H745" s="15" t="n">
        <f aca="false">IF(Q745="",G745*F745*10,Q745)</f>
        <v>10000</v>
      </c>
      <c r="I745" s="18" t="n">
        <f aca="false">E745+H745</f>
        <v>6587775.81</v>
      </c>
      <c r="J745" s="18" t="n">
        <f aca="false">J744+(I745-I744)</f>
        <v>6537775.81</v>
      </c>
      <c r="K745" s="67" t="n">
        <f aca="false">H745/E745</f>
        <v>0.00152027072506748</v>
      </c>
      <c r="L745" s="67"/>
      <c r="M745" s="64"/>
      <c r="N745" s="16" t="str">
        <f aca="false">IF(M745="","",SUMIF('Daily Fills'!L724:L20710,'Growth Plan &amp; Statistics'!M745,'Daily Fills'!O724:O20710))</f>
        <v/>
      </c>
      <c r="O745" s="15" t="str">
        <f aca="false">IF(N745="","",SUMIF('Daily Fills'!L724:L20710,'Growth Plan &amp; Statistics'!M745,'Daily Fills'!P724:P20710))</f>
        <v/>
      </c>
      <c r="P745" s="15" t="str">
        <f aca="false">IF(O745="","",SUMIF('Daily Fills'!L724:L20722,'Growth Plan &amp; Statistics'!M745,'Daily Fills'!E724:E20722)/1000000)</f>
        <v/>
      </c>
      <c r="Q745" s="16"/>
      <c r="R745" s="16" t="str">
        <f aca="false">IF(N745="","",F745)</f>
        <v/>
      </c>
      <c r="S745" s="10"/>
    </row>
    <row collapsed="false" customFormat="false" customHeight="false" hidden="false" ht="13.3" outlineLevel="0" r="746">
      <c r="A746" s="16" t="n">
        <v>727</v>
      </c>
      <c r="B746" s="16" t="n">
        <f aca="false">ROUNDUP(A746/5,0)</f>
        <v>146</v>
      </c>
      <c r="C746" s="16" t="n">
        <f aca="false">ROUNDUP(A746/20.83333333,0)</f>
        <v>35</v>
      </c>
      <c r="D746" s="65" t="inlineStr">
        <f aca="false">IF(M746="",IF(C746=C745,D745,EDATE(D745,1)),M746)</f>
        <is>
          <t/>
        </is>
      </c>
      <c r="E746" s="16" t="n">
        <f aca="false">I745</f>
        <v>6587775.81</v>
      </c>
      <c r="F746" s="15" t="n">
        <f aca="false">ROUND(MIN($B$14,IF(SizeCalc="margin",E746*$E$13*$E$12/100000,E746*$I$13/$I$12/10)),2)</f>
        <v>100</v>
      </c>
      <c r="G746" s="15" t="n">
        <f aca="false">$B$12*$B$13</f>
        <v>10</v>
      </c>
      <c r="H746" s="15" t="n">
        <f aca="false">IF(Q746="",G746*F746*10,Q746)</f>
        <v>10000</v>
      </c>
      <c r="I746" s="18" t="n">
        <f aca="false">E746+H746</f>
        <v>6597775.81</v>
      </c>
      <c r="J746" s="18" t="n">
        <f aca="false">J745+(I746-I745)</f>
        <v>6547775.81</v>
      </c>
      <c r="K746" s="67" t="n">
        <f aca="false">H746/E746</f>
        <v>0.00151796301034112</v>
      </c>
      <c r="L746" s="67"/>
      <c r="M746" s="64"/>
      <c r="N746" s="16" t="str">
        <f aca="false">IF(M746="","",SUMIF('Daily Fills'!L725:L20711,'Growth Plan &amp; Statistics'!M746,'Daily Fills'!O725:O20711))</f>
        <v/>
      </c>
      <c r="O746" s="15" t="str">
        <f aca="false">IF(N746="","",SUMIF('Daily Fills'!L725:L20711,'Growth Plan &amp; Statistics'!M746,'Daily Fills'!P725:P20711))</f>
        <v/>
      </c>
      <c r="P746" s="15" t="str">
        <f aca="false">IF(O746="","",SUMIF('Daily Fills'!L725:L20723,'Growth Plan &amp; Statistics'!M746,'Daily Fills'!E725:E20723)/1000000)</f>
        <v/>
      </c>
      <c r="Q746" s="16"/>
      <c r="R746" s="16" t="str">
        <f aca="false">IF(N746="","",F746)</f>
        <v/>
      </c>
      <c r="S746" s="10"/>
    </row>
    <row collapsed="false" customFormat="false" customHeight="false" hidden="false" ht="13.3" outlineLevel="0" r="747">
      <c r="A747" s="16" t="n">
        <v>728</v>
      </c>
      <c r="B747" s="16" t="n">
        <f aca="false">ROUNDUP(A747/5,0)</f>
        <v>146</v>
      </c>
      <c r="C747" s="16" t="n">
        <f aca="false">ROUNDUP(A747/20.83333333,0)</f>
        <v>35</v>
      </c>
      <c r="D747" s="65" t="inlineStr">
        <f aca="false">IF(M747="",IF(C747=C746,D746,EDATE(D746,1)),M747)</f>
        <is>
          <t/>
        </is>
      </c>
      <c r="E747" s="16" t="n">
        <f aca="false">I746</f>
        <v>6597775.81</v>
      </c>
      <c r="F747" s="15" t="n">
        <f aca="false">ROUND(MIN($B$14,IF(SizeCalc="margin",E747*$E$13*$E$12/100000,E747*$I$13/$I$12/10)),2)</f>
        <v>100</v>
      </c>
      <c r="G747" s="15" t="n">
        <f aca="false">$B$12*$B$13</f>
        <v>10</v>
      </c>
      <c r="H747" s="15" t="n">
        <f aca="false">IF(Q747="",G747*F747*10,Q747)</f>
        <v>10000</v>
      </c>
      <c r="I747" s="18" t="n">
        <f aca="false">E747+H747</f>
        <v>6607775.81</v>
      </c>
      <c r="J747" s="18" t="n">
        <f aca="false">J746+(I747-I746)</f>
        <v>6557775.81</v>
      </c>
      <c r="K747" s="67" t="n">
        <f aca="false">H747/E747</f>
        <v>0.00151566229104714</v>
      </c>
      <c r="L747" s="67"/>
      <c r="M747" s="64"/>
      <c r="N747" s="16" t="str">
        <f aca="false">IF(M747="","",SUMIF('Daily Fills'!L726:L20712,'Growth Plan &amp; Statistics'!M747,'Daily Fills'!O726:O20712))</f>
        <v/>
      </c>
      <c r="O747" s="15" t="str">
        <f aca="false">IF(N747="","",SUMIF('Daily Fills'!L726:L20712,'Growth Plan &amp; Statistics'!M747,'Daily Fills'!P726:P20712))</f>
        <v/>
      </c>
      <c r="P747" s="15" t="str">
        <f aca="false">IF(O747="","",SUMIF('Daily Fills'!L726:L20724,'Growth Plan &amp; Statistics'!M747,'Daily Fills'!E726:E20724)/1000000)</f>
        <v/>
      </c>
      <c r="Q747" s="16"/>
      <c r="R747" s="16" t="str">
        <f aca="false">IF(N747="","",F747)</f>
        <v/>
      </c>
      <c r="S747" s="10"/>
    </row>
    <row collapsed="false" customFormat="false" customHeight="false" hidden="false" ht="13.3" outlineLevel="0" r="748">
      <c r="A748" s="16" t="n">
        <v>729</v>
      </c>
      <c r="B748" s="16" t="n">
        <f aca="false">ROUNDUP(A748/5,0)</f>
        <v>146</v>
      </c>
      <c r="C748" s="16" t="n">
        <f aca="false">ROUNDUP(A748/20.83333333,0)</f>
        <v>35</v>
      </c>
      <c r="D748" s="65" t="inlineStr">
        <f aca="false">IF(M748="",IF(C748=C747,D747,EDATE(D747,1)),M748)</f>
        <is>
          <t/>
        </is>
      </c>
      <c r="E748" s="16" t="n">
        <f aca="false">I747</f>
        <v>6607775.81</v>
      </c>
      <c r="F748" s="15" t="n">
        <f aca="false">ROUND(MIN($B$14,IF(SizeCalc="margin",E748*$E$13*$E$12/100000,E748*$I$13/$I$12/10)),2)</f>
        <v>100</v>
      </c>
      <c r="G748" s="15" t="n">
        <f aca="false">$B$12*$B$13</f>
        <v>10</v>
      </c>
      <c r="H748" s="15" t="n">
        <f aca="false">IF(Q748="",G748*F748*10,Q748)</f>
        <v>10000</v>
      </c>
      <c r="I748" s="18" t="n">
        <f aca="false">E748+H748</f>
        <v>6617775.81</v>
      </c>
      <c r="J748" s="18" t="n">
        <f aca="false">J747+(I748-I747)</f>
        <v>6567775.81</v>
      </c>
      <c r="K748" s="67" t="n">
        <f aca="false">H748/E748</f>
        <v>0.00151336853542554</v>
      </c>
      <c r="L748" s="67"/>
      <c r="M748" s="64"/>
      <c r="N748" s="16" t="str">
        <f aca="false">IF(M748="","",SUMIF('Daily Fills'!L727:L20713,'Growth Plan &amp; Statistics'!M748,'Daily Fills'!O727:O20713))</f>
        <v/>
      </c>
      <c r="O748" s="15" t="str">
        <f aca="false">IF(N748="","",SUMIF('Daily Fills'!L727:L20713,'Growth Plan &amp; Statistics'!M748,'Daily Fills'!P727:P20713))</f>
        <v/>
      </c>
      <c r="P748" s="15" t="str">
        <f aca="false">IF(O748="","",SUMIF('Daily Fills'!L727:L20725,'Growth Plan &amp; Statistics'!M748,'Daily Fills'!E727:E20725)/1000000)</f>
        <v/>
      </c>
      <c r="Q748" s="16"/>
      <c r="R748" s="16" t="str">
        <f aca="false">IF(N748="","",F748)</f>
        <v/>
      </c>
      <c r="S748" s="10"/>
    </row>
    <row collapsed="false" customFormat="false" customHeight="false" hidden="false" ht="13.3" outlineLevel="0" r="749">
      <c r="A749" s="16" t="n">
        <v>730</v>
      </c>
      <c r="B749" s="16" t="n">
        <f aca="false">ROUNDUP(A749/5,0)</f>
        <v>146</v>
      </c>
      <c r="C749" s="16" t="n">
        <f aca="false">ROUNDUP(A749/20.83333333,0)</f>
        <v>36</v>
      </c>
      <c r="D749" s="65" t="n">
        <f aca="false">IF(M749="",IF(C749=C748,D748,EDATE(D748,1)),M749)</f>
        <v>42875</v>
      </c>
      <c r="E749" s="16" t="n">
        <f aca="false">I748</f>
        <v>6617775.81</v>
      </c>
      <c r="F749" s="15" t="n">
        <f aca="false">ROUND(MIN($B$14,IF(SizeCalc="margin",E749*$E$13*$E$12/100000,E749*$I$13/$I$12/10)),2)</f>
        <v>100</v>
      </c>
      <c r="G749" s="15" t="n">
        <f aca="false">$B$12*$B$13</f>
        <v>10</v>
      </c>
      <c r="H749" s="15" t="n">
        <f aca="false">IF(Q749="",G749*F749*10,Q749)</f>
        <v>10000</v>
      </c>
      <c r="I749" s="18" t="n">
        <f aca="false">E749+H749</f>
        <v>6627775.81</v>
      </c>
      <c r="J749" s="18" t="n">
        <f aca="false">J748+(I749-I748)</f>
        <v>6577775.81</v>
      </c>
      <c r="K749" s="67" t="n">
        <f aca="false">H749/E749</f>
        <v>0.00151108171190828</v>
      </c>
      <c r="L749" s="67"/>
      <c r="M749" s="64"/>
      <c r="N749" s="16" t="str">
        <f aca="false">IF(M749="","",SUMIF('Daily Fills'!L728:L20714,'Growth Plan &amp; Statistics'!M749,'Daily Fills'!O728:O20714))</f>
        <v/>
      </c>
      <c r="O749" s="15" t="str">
        <f aca="false">IF(N749="","",SUMIF('Daily Fills'!L728:L20714,'Growth Plan &amp; Statistics'!M749,'Daily Fills'!P728:P20714))</f>
        <v/>
      </c>
      <c r="P749" s="15" t="str">
        <f aca="false">IF(O749="","",SUMIF('Daily Fills'!L728:L20726,'Growth Plan &amp; Statistics'!M749,'Daily Fills'!E728:E20726)/1000000)</f>
        <v/>
      </c>
      <c r="Q749" s="16"/>
      <c r="R749" s="16" t="str">
        <f aca="false">IF(N749="","",F749)</f>
        <v/>
      </c>
      <c r="S749" s="10"/>
    </row>
    <row collapsed="false" customFormat="false" customHeight="false" hidden="false" ht="13.3" outlineLevel="0" r="750">
      <c r="A750" s="16" t="n">
        <v>731</v>
      </c>
      <c r="B750" s="16" t="n">
        <f aca="false">ROUNDUP(A750/5,0)</f>
        <v>147</v>
      </c>
      <c r="C750" s="16" t="n">
        <f aca="false">ROUNDUP(A750/20.83333333,0)</f>
        <v>36</v>
      </c>
      <c r="D750" s="65" t="inlineStr">
        <f aca="false">IF(M750="",IF(C750=C749,D749,EDATE(D749,1)),M750)</f>
        <is>
          <t/>
        </is>
      </c>
      <c r="E750" s="16" t="n">
        <f aca="false">I749</f>
        <v>6627775.81</v>
      </c>
      <c r="F750" s="15" t="n">
        <f aca="false">ROUND(MIN($B$14,IF(SizeCalc="margin",E750*$E$13*$E$12/100000,E750*$I$13/$I$12/10)),2)</f>
        <v>100</v>
      </c>
      <c r="G750" s="15" t="n">
        <f aca="false">$B$12*$B$13</f>
        <v>10</v>
      </c>
      <c r="H750" s="15" t="n">
        <f aca="false">IF(Q750="",G750*F750*10,Q750)</f>
        <v>10000</v>
      </c>
      <c r="I750" s="18" t="n">
        <f aca="false">E750+H750</f>
        <v>6637775.81</v>
      </c>
      <c r="J750" s="18" t="n">
        <f aca="false">J749+(I750-I749)</f>
        <v>6587775.81</v>
      </c>
      <c r="K750" s="67" t="n">
        <f aca="false">H750/E750</f>
        <v>0.00150880178911785</v>
      </c>
      <c r="L750" s="67"/>
      <c r="M750" s="64"/>
      <c r="N750" s="16" t="str">
        <f aca="false">IF(M750="","",SUMIF('Daily Fills'!L729:L20715,'Growth Plan &amp; Statistics'!M750,'Daily Fills'!O729:O20715))</f>
        <v/>
      </c>
      <c r="O750" s="15" t="str">
        <f aca="false">IF(N750="","",SUMIF('Daily Fills'!L729:L20715,'Growth Plan &amp; Statistics'!M750,'Daily Fills'!P729:P20715))</f>
        <v/>
      </c>
      <c r="P750" s="15" t="str">
        <f aca="false">IF(O750="","",SUMIF('Daily Fills'!L729:L20727,'Growth Plan &amp; Statistics'!M750,'Daily Fills'!E729:E20727)/1000000)</f>
        <v/>
      </c>
      <c r="Q750" s="16"/>
      <c r="R750" s="16" t="str">
        <f aca="false">IF(N750="","",F750)</f>
        <v/>
      </c>
      <c r="S750" s="10"/>
    </row>
    <row collapsed="false" customFormat="false" customHeight="false" hidden="false" ht="13.3" outlineLevel="0" r="751">
      <c r="A751" s="16" t="n">
        <v>732</v>
      </c>
      <c r="B751" s="16" t="n">
        <f aca="false">ROUNDUP(A751/5,0)</f>
        <v>147</v>
      </c>
      <c r="C751" s="16" t="n">
        <f aca="false">ROUNDUP(A751/20.83333333,0)</f>
        <v>36</v>
      </c>
      <c r="D751" s="65" t="inlineStr">
        <f aca="false">IF(M751="",IF(C751=C750,D750,EDATE(D750,1)),M751)</f>
        <is>
          <t/>
        </is>
      </c>
      <c r="E751" s="16" t="n">
        <f aca="false">I750</f>
        <v>6637775.81</v>
      </c>
      <c r="F751" s="15" t="n">
        <f aca="false">ROUND(MIN($B$14,IF(SizeCalc="margin",E751*$E$13*$E$12/100000,E751*$I$13/$I$12/10)),2)</f>
        <v>100</v>
      </c>
      <c r="G751" s="15" t="n">
        <f aca="false">$B$12*$B$13</f>
        <v>10</v>
      </c>
      <c r="H751" s="15" t="n">
        <f aca="false">IF(Q751="",G751*F751*10,Q751)</f>
        <v>10000</v>
      </c>
      <c r="I751" s="18" t="n">
        <f aca="false">E751+H751</f>
        <v>6647775.81</v>
      </c>
      <c r="J751" s="18" t="n">
        <f aca="false">J750+(I751-I750)</f>
        <v>6597775.81</v>
      </c>
      <c r="K751" s="67" t="n">
        <f aca="false">H751/E751</f>
        <v>0.00150652873586582</v>
      </c>
      <c r="L751" s="67"/>
      <c r="M751" s="64"/>
      <c r="N751" s="16" t="str">
        <f aca="false">IF(M751="","",SUMIF('Daily Fills'!L730:L20716,'Growth Plan &amp; Statistics'!M751,'Daily Fills'!O730:O20716))</f>
        <v/>
      </c>
      <c r="O751" s="15" t="str">
        <f aca="false">IF(N751="","",SUMIF('Daily Fills'!L730:L20716,'Growth Plan &amp; Statistics'!M751,'Daily Fills'!P730:P20716))</f>
        <v/>
      </c>
      <c r="P751" s="15" t="str">
        <f aca="false">IF(O751="","",SUMIF('Daily Fills'!L730:L20728,'Growth Plan &amp; Statistics'!M751,'Daily Fills'!E730:E20728)/1000000)</f>
        <v/>
      </c>
      <c r="Q751" s="16"/>
      <c r="R751" s="16" t="str">
        <f aca="false">IF(N751="","",F751)</f>
        <v/>
      </c>
      <c r="S751" s="10"/>
    </row>
    <row collapsed="false" customFormat="false" customHeight="false" hidden="false" ht="13.3" outlineLevel="0" r="752">
      <c r="A752" s="16" t="n">
        <v>733</v>
      </c>
      <c r="B752" s="16" t="n">
        <f aca="false">ROUNDUP(A752/5,0)</f>
        <v>147</v>
      </c>
      <c r="C752" s="16" t="n">
        <f aca="false">ROUNDUP(A752/20.83333333,0)</f>
        <v>36</v>
      </c>
      <c r="D752" s="65" t="inlineStr">
        <f aca="false">IF(M752="",IF(C752=C751,D751,EDATE(D751,1)),M752)</f>
        <is>
          <t/>
        </is>
      </c>
      <c r="E752" s="16" t="n">
        <f aca="false">I751</f>
        <v>6647775.81</v>
      </c>
      <c r="F752" s="15" t="n">
        <f aca="false">ROUND(MIN($B$14,IF(SizeCalc="margin",E752*$E$13*$E$12/100000,E752*$I$13/$I$12/10)),2)</f>
        <v>100</v>
      </c>
      <c r="G752" s="15" t="n">
        <f aca="false">$B$12*$B$13</f>
        <v>10</v>
      </c>
      <c r="H752" s="15" t="n">
        <f aca="false">IF(Q752="",G752*F752*10,Q752)</f>
        <v>10000</v>
      </c>
      <c r="I752" s="18" t="n">
        <f aca="false">E752+H752</f>
        <v>6657775.81</v>
      </c>
      <c r="J752" s="18" t="n">
        <f aca="false">J751+(I752-I751)</f>
        <v>6607775.81</v>
      </c>
      <c r="K752" s="67" t="n">
        <f aca="false">H752/E752</f>
        <v>0.00150426252115142</v>
      </c>
      <c r="L752" s="67"/>
      <c r="M752" s="64"/>
      <c r="N752" s="16" t="str">
        <f aca="false">IF(M752="","",SUMIF('Daily Fills'!L731:L20717,'Growth Plan &amp; Statistics'!M752,'Daily Fills'!O731:O20717))</f>
        <v/>
      </c>
      <c r="O752" s="15" t="str">
        <f aca="false">IF(N752="","",SUMIF('Daily Fills'!L731:L20717,'Growth Plan &amp; Statistics'!M752,'Daily Fills'!P731:P20717))</f>
        <v/>
      </c>
      <c r="P752" s="15" t="str">
        <f aca="false">IF(O752="","",SUMIF('Daily Fills'!L731:L20729,'Growth Plan &amp; Statistics'!M752,'Daily Fills'!E731:E20729)/1000000)</f>
        <v/>
      </c>
      <c r="Q752" s="16"/>
      <c r="R752" s="16" t="str">
        <f aca="false">IF(N752="","",F752)</f>
        <v/>
      </c>
      <c r="S752" s="10"/>
    </row>
    <row collapsed="false" customFormat="false" customHeight="false" hidden="false" ht="13.3" outlineLevel="0" r="753">
      <c r="A753" s="16" t="n">
        <v>734</v>
      </c>
      <c r="B753" s="16" t="n">
        <f aca="false">ROUNDUP(A753/5,0)</f>
        <v>147</v>
      </c>
      <c r="C753" s="16" t="n">
        <f aca="false">ROUNDUP(A753/20.83333333,0)</f>
        <v>36</v>
      </c>
      <c r="D753" s="65" t="inlineStr">
        <f aca="false">IF(M753="",IF(C753=C752,D752,EDATE(D752,1)),M753)</f>
        <is>
          <t/>
        </is>
      </c>
      <c r="E753" s="16" t="n">
        <f aca="false">I752</f>
        <v>6657775.81</v>
      </c>
      <c r="F753" s="15" t="n">
        <f aca="false">ROUND(MIN($B$14,IF(SizeCalc="margin",E753*$E$13*$E$12/100000,E753*$I$13/$I$12/10)),2)</f>
        <v>100</v>
      </c>
      <c r="G753" s="15" t="n">
        <f aca="false">$B$12*$B$13</f>
        <v>10</v>
      </c>
      <c r="H753" s="15" t="n">
        <f aca="false">IF(Q753="",G753*F753*10,Q753)</f>
        <v>10000</v>
      </c>
      <c r="I753" s="18" t="n">
        <f aca="false">E753+H753</f>
        <v>6667775.81</v>
      </c>
      <c r="J753" s="18" t="n">
        <f aca="false">J752+(I753-I752)</f>
        <v>6617775.81</v>
      </c>
      <c r="K753" s="67" t="n">
        <f aca="false">H753/E753</f>
        <v>0.00150200311416013</v>
      </c>
      <c r="L753" s="67"/>
      <c r="M753" s="64"/>
      <c r="N753" s="16" t="str">
        <f aca="false">IF(M753="","",SUMIF('Daily Fills'!L732:L20718,'Growth Plan &amp; Statistics'!M753,'Daily Fills'!O732:O20718))</f>
        <v/>
      </c>
      <c r="O753" s="15" t="str">
        <f aca="false">IF(N753="","",SUMIF('Daily Fills'!L732:L20718,'Growth Plan &amp; Statistics'!M753,'Daily Fills'!P732:P20718))</f>
        <v/>
      </c>
      <c r="P753" s="15" t="str">
        <f aca="false">IF(O753="","",SUMIF('Daily Fills'!L732:L20730,'Growth Plan &amp; Statistics'!M753,'Daily Fills'!E732:E20730)/1000000)</f>
        <v/>
      </c>
      <c r="Q753" s="16"/>
      <c r="R753" s="16" t="str">
        <f aca="false">IF(N753="","",F753)</f>
        <v/>
      </c>
      <c r="S753" s="10"/>
    </row>
    <row collapsed="false" customFormat="false" customHeight="false" hidden="false" ht="13.3" outlineLevel="0" r="754">
      <c r="A754" s="16" t="n">
        <v>735</v>
      </c>
      <c r="B754" s="16" t="n">
        <f aca="false">ROUNDUP(A754/5,0)</f>
        <v>147</v>
      </c>
      <c r="C754" s="16" t="n">
        <f aca="false">ROUNDUP(A754/20.83333333,0)</f>
        <v>36</v>
      </c>
      <c r="D754" s="65" t="inlineStr">
        <f aca="false">IF(M754="",IF(C754=C753,D753,EDATE(D753,1)),M754)</f>
        <is>
          <t/>
        </is>
      </c>
      <c r="E754" s="16" t="n">
        <f aca="false">I753</f>
        <v>6667775.81</v>
      </c>
      <c r="F754" s="15" t="n">
        <f aca="false">ROUND(MIN($B$14,IF(SizeCalc="margin",E754*$E$13*$E$12/100000,E754*$I$13/$I$12/10)),2)</f>
        <v>100</v>
      </c>
      <c r="G754" s="15" t="n">
        <f aca="false">$B$12*$B$13</f>
        <v>10</v>
      </c>
      <c r="H754" s="15" t="n">
        <f aca="false">IF(Q754="",G754*F754*10,Q754)</f>
        <v>10000</v>
      </c>
      <c r="I754" s="18" t="n">
        <f aca="false">E754+H754</f>
        <v>6677775.81</v>
      </c>
      <c r="J754" s="18" t="n">
        <f aca="false">J753+(I754-I753)</f>
        <v>6627775.81</v>
      </c>
      <c r="K754" s="67" t="n">
        <f aca="false">H754/E754</f>
        <v>0.00149975048426231</v>
      </c>
      <c r="L754" s="67"/>
      <c r="M754" s="64"/>
      <c r="N754" s="16" t="str">
        <f aca="false">IF(M754="","",SUMIF('Daily Fills'!L733:L20719,'Growth Plan &amp; Statistics'!M754,'Daily Fills'!O733:O20719))</f>
        <v/>
      </c>
      <c r="O754" s="15" t="str">
        <f aca="false">IF(N754="","",SUMIF('Daily Fills'!L733:L20719,'Growth Plan &amp; Statistics'!M754,'Daily Fills'!P733:P20719))</f>
        <v/>
      </c>
      <c r="P754" s="15" t="str">
        <f aca="false">IF(O754="","",SUMIF('Daily Fills'!L733:L20731,'Growth Plan &amp; Statistics'!M754,'Daily Fills'!E733:E20731)/1000000)</f>
        <v/>
      </c>
      <c r="Q754" s="16"/>
      <c r="R754" s="16" t="str">
        <f aca="false">IF(N754="","",F754)</f>
        <v/>
      </c>
      <c r="S754" s="10"/>
    </row>
    <row collapsed="false" customFormat="false" customHeight="false" hidden="false" ht="13.3" outlineLevel="0" r="755">
      <c r="A755" s="16" t="n">
        <v>736</v>
      </c>
      <c r="B755" s="16" t="n">
        <f aca="false">ROUNDUP(A755/5,0)</f>
        <v>148</v>
      </c>
      <c r="C755" s="16" t="n">
        <f aca="false">ROUNDUP(A755/20.83333333,0)</f>
        <v>36</v>
      </c>
      <c r="D755" s="65" t="inlineStr">
        <f aca="false">IF(M755="",IF(C755=C754,D754,EDATE(D754,1)),M755)</f>
        <is>
          <t/>
        </is>
      </c>
      <c r="E755" s="16" t="n">
        <f aca="false">I754</f>
        <v>6677775.81</v>
      </c>
      <c r="F755" s="15" t="n">
        <f aca="false">ROUND(MIN($B$14,IF(SizeCalc="margin",E755*$E$13*$E$12/100000,E755*$I$13/$I$12/10)),2)</f>
        <v>100</v>
      </c>
      <c r="G755" s="15" t="n">
        <f aca="false">$B$12*$B$13</f>
        <v>10</v>
      </c>
      <c r="H755" s="15" t="n">
        <f aca="false">IF(Q755="",G755*F755*10,Q755)</f>
        <v>10000</v>
      </c>
      <c r="I755" s="18" t="n">
        <f aca="false">E755+H755</f>
        <v>6687775.81</v>
      </c>
      <c r="J755" s="18" t="n">
        <f aca="false">J754+(I755-I754)</f>
        <v>6637775.81</v>
      </c>
      <c r="K755" s="67" t="n">
        <f aca="false">H755/E755</f>
        <v>0.00149750460101176</v>
      </c>
      <c r="L755" s="67"/>
      <c r="M755" s="64"/>
      <c r="N755" s="16" t="str">
        <f aca="false">IF(M755="","",SUMIF('Daily Fills'!L734:L20720,'Growth Plan &amp; Statistics'!M755,'Daily Fills'!O734:O20720))</f>
        <v/>
      </c>
      <c r="O755" s="15" t="str">
        <f aca="false">IF(N755="","",SUMIF('Daily Fills'!L734:L20720,'Growth Plan &amp; Statistics'!M755,'Daily Fills'!P734:P20720))</f>
        <v/>
      </c>
      <c r="P755" s="15" t="str">
        <f aca="false">IF(O755="","",SUMIF('Daily Fills'!L734:L20732,'Growth Plan &amp; Statistics'!M755,'Daily Fills'!E734:E20732)/1000000)</f>
        <v/>
      </c>
      <c r="Q755" s="16"/>
      <c r="R755" s="16" t="str">
        <f aca="false">IF(N755="","",F755)</f>
        <v/>
      </c>
      <c r="S755" s="10"/>
    </row>
    <row collapsed="false" customFormat="false" customHeight="false" hidden="false" ht="13.3" outlineLevel="0" r="756">
      <c r="A756" s="16" t="n">
        <v>737</v>
      </c>
      <c r="B756" s="16" t="n">
        <f aca="false">ROUNDUP(A756/5,0)</f>
        <v>148</v>
      </c>
      <c r="C756" s="16" t="n">
        <f aca="false">ROUNDUP(A756/20.83333333,0)</f>
        <v>36</v>
      </c>
      <c r="D756" s="65" t="inlineStr">
        <f aca="false">IF(M756="",IF(C756=C755,D755,EDATE(D755,1)),M756)</f>
        <is>
          <t/>
        </is>
      </c>
      <c r="E756" s="16" t="n">
        <f aca="false">I755</f>
        <v>6687775.81</v>
      </c>
      <c r="F756" s="15" t="n">
        <f aca="false">ROUND(MIN($B$14,IF(SizeCalc="margin",E756*$E$13*$E$12/100000,E756*$I$13/$I$12/10)),2)</f>
        <v>100</v>
      </c>
      <c r="G756" s="15" t="n">
        <f aca="false">$B$12*$B$13</f>
        <v>10</v>
      </c>
      <c r="H756" s="15" t="n">
        <f aca="false">IF(Q756="",G756*F756*10,Q756)</f>
        <v>10000</v>
      </c>
      <c r="I756" s="18" t="n">
        <f aca="false">E756+H756</f>
        <v>6697775.81</v>
      </c>
      <c r="J756" s="18" t="n">
        <f aca="false">J755+(I756-I755)</f>
        <v>6647775.81</v>
      </c>
      <c r="K756" s="67" t="n">
        <f aca="false">H756/E756</f>
        <v>0.00149526543414439</v>
      </c>
      <c r="L756" s="67"/>
      <c r="M756" s="64"/>
      <c r="N756" s="16" t="str">
        <f aca="false">IF(M756="","",SUMIF('Daily Fills'!L735:L20721,'Growth Plan &amp; Statistics'!M756,'Daily Fills'!O735:O20721))</f>
        <v/>
      </c>
      <c r="O756" s="15" t="str">
        <f aca="false">IF(N756="","",SUMIF('Daily Fills'!L735:L20721,'Growth Plan &amp; Statistics'!M756,'Daily Fills'!P735:P20721))</f>
        <v/>
      </c>
      <c r="P756" s="15" t="str">
        <f aca="false">IF(O756="","",SUMIF('Daily Fills'!L735:L20733,'Growth Plan &amp; Statistics'!M756,'Daily Fills'!E735:E20733)/1000000)</f>
        <v/>
      </c>
      <c r="Q756" s="16"/>
      <c r="R756" s="16" t="str">
        <f aca="false">IF(N756="","",F756)</f>
        <v/>
      </c>
      <c r="S756" s="10"/>
    </row>
    <row collapsed="false" customFormat="false" customHeight="false" hidden="false" ht="13.3" outlineLevel="0" r="757">
      <c r="A757" s="16" t="n">
        <v>738</v>
      </c>
      <c r="B757" s="16" t="n">
        <f aca="false">ROUNDUP(A757/5,0)</f>
        <v>148</v>
      </c>
      <c r="C757" s="16" t="n">
        <f aca="false">ROUNDUP(A757/20.83333333,0)</f>
        <v>36</v>
      </c>
      <c r="D757" s="65" t="inlineStr">
        <f aca="false">IF(M757="",IF(C757=C756,D756,EDATE(D756,1)),M757)</f>
        <is>
          <t/>
        </is>
      </c>
      <c r="E757" s="16" t="n">
        <f aca="false">I756</f>
        <v>6697775.81</v>
      </c>
      <c r="F757" s="15" t="n">
        <f aca="false">ROUND(MIN($B$14,IF(SizeCalc="margin",E757*$E$13*$E$12/100000,E757*$I$13/$I$12/10)),2)</f>
        <v>100</v>
      </c>
      <c r="G757" s="15" t="n">
        <f aca="false">$B$12*$B$13</f>
        <v>10</v>
      </c>
      <c r="H757" s="15" t="n">
        <f aca="false">IF(Q757="",G757*F757*10,Q757)</f>
        <v>10000</v>
      </c>
      <c r="I757" s="18" t="n">
        <f aca="false">E757+H757</f>
        <v>6707775.81</v>
      </c>
      <c r="J757" s="18" t="n">
        <f aca="false">J756+(I757-I756)</f>
        <v>6657775.81</v>
      </c>
      <c r="K757" s="67" t="n">
        <f aca="false">H757/E757</f>
        <v>0.00149303295357687</v>
      </c>
      <c r="L757" s="67"/>
      <c r="M757" s="64"/>
      <c r="N757" s="16" t="str">
        <f aca="false">IF(M757="","",SUMIF('Daily Fills'!L736:L20722,'Growth Plan &amp; Statistics'!M757,'Daily Fills'!O736:O20722))</f>
        <v/>
      </c>
      <c r="O757" s="15" t="str">
        <f aca="false">IF(N757="","",SUMIF('Daily Fills'!L736:L20722,'Growth Plan &amp; Statistics'!M757,'Daily Fills'!P736:P20722))</f>
        <v/>
      </c>
      <c r="P757" s="15" t="str">
        <f aca="false">IF(O757="","",SUMIF('Daily Fills'!L736:L20734,'Growth Plan &amp; Statistics'!M757,'Daily Fills'!E736:E20734)/1000000)</f>
        <v/>
      </c>
      <c r="Q757" s="16"/>
      <c r="R757" s="16" t="str">
        <f aca="false">IF(N757="","",F757)</f>
        <v/>
      </c>
      <c r="S757" s="10"/>
    </row>
    <row collapsed="false" customFormat="false" customHeight="false" hidden="false" ht="13.3" outlineLevel="0" r="758">
      <c r="A758" s="16" t="n">
        <v>739</v>
      </c>
      <c r="B758" s="16" t="n">
        <f aca="false">ROUNDUP(A758/5,0)</f>
        <v>148</v>
      </c>
      <c r="C758" s="16" t="n">
        <f aca="false">ROUNDUP(A758/20.83333333,0)</f>
        <v>36</v>
      </c>
      <c r="D758" s="65" t="inlineStr">
        <f aca="false">IF(M758="",IF(C758=C757,D757,EDATE(D757,1)),M758)</f>
        <is>
          <t/>
        </is>
      </c>
      <c r="E758" s="16" t="n">
        <f aca="false">I757</f>
        <v>6707775.81</v>
      </c>
      <c r="F758" s="15" t="n">
        <f aca="false">ROUND(MIN($B$14,IF(SizeCalc="margin",E758*$E$13*$E$12/100000,E758*$I$13/$I$12/10)),2)</f>
        <v>100</v>
      </c>
      <c r="G758" s="15" t="n">
        <f aca="false">$B$12*$B$13</f>
        <v>10</v>
      </c>
      <c r="H758" s="15" t="n">
        <f aca="false">IF(Q758="",G758*F758*10,Q758)</f>
        <v>10000</v>
      </c>
      <c r="I758" s="18" t="n">
        <f aca="false">E758+H758</f>
        <v>6717775.81</v>
      </c>
      <c r="J758" s="18" t="n">
        <f aca="false">J757+(I758-I757)</f>
        <v>6667775.81</v>
      </c>
      <c r="K758" s="67" t="n">
        <f aca="false">H758/E758</f>
        <v>0.00149080712940524</v>
      </c>
      <c r="L758" s="67"/>
      <c r="M758" s="64"/>
      <c r="N758" s="16" t="str">
        <f aca="false">IF(M758="","",SUMIF('Daily Fills'!L737:L20723,'Growth Plan &amp; Statistics'!M758,'Daily Fills'!O737:O20723))</f>
        <v/>
      </c>
      <c r="O758" s="15" t="str">
        <f aca="false">IF(N758="","",SUMIF('Daily Fills'!L737:L20723,'Growth Plan &amp; Statistics'!M758,'Daily Fills'!P737:P20723))</f>
        <v/>
      </c>
      <c r="P758" s="15" t="str">
        <f aca="false">IF(O758="","",SUMIF('Daily Fills'!L737:L20735,'Growth Plan &amp; Statistics'!M758,'Daily Fills'!E737:E20735)/1000000)</f>
        <v/>
      </c>
      <c r="Q758" s="16"/>
      <c r="R758" s="16" t="str">
        <f aca="false">IF(N758="","",F758)</f>
        <v/>
      </c>
      <c r="S758" s="10"/>
    </row>
    <row collapsed="false" customFormat="false" customHeight="false" hidden="false" ht="13.3" outlineLevel="0" r="759">
      <c r="A759" s="16" t="n">
        <v>740</v>
      </c>
      <c r="B759" s="16" t="n">
        <f aca="false">ROUNDUP(A759/5,0)</f>
        <v>148</v>
      </c>
      <c r="C759" s="16" t="n">
        <f aca="false">ROUNDUP(A759/20.83333333,0)</f>
        <v>36</v>
      </c>
      <c r="D759" s="65" t="inlineStr">
        <f aca="false">IF(M759="",IF(C759=C758,D758,EDATE(D758,1)),M759)</f>
        <is>
          <t/>
        </is>
      </c>
      <c r="E759" s="16" t="n">
        <f aca="false">I758</f>
        <v>6717775.81</v>
      </c>
      <c r="F759" s="15" t="n">
        <f aca="false">ROUND(MIN($B$14,IF(SizeCalc="margin",E759*$E$13*$E$12/100000,E759*$I$13/$I$12/10)),2)</f>
        <v>100</v>
      </c>
      <c r="G759" s="15" t="n">
        <f aca="false">$B$12*$B$13</f>
        <v>10</v>
      </c>
      <c r="H759" s="15" t="n">
        <f aca="false">IF(Q759="",G759*F759*10,Q759)</f>
        <v>10000</v>
      </c>
      <c r="I759" s="18" t="n">
        <f aca="false">E759+H759</f>
        <v>6727775.81</v>
      </c>
      <c r="J759" s="18" t="n">
        <f aca="false">J758+(I759-I758)</f>
        <v>6677775.81</v>
      </c>
      <c r="K759" s="67" t="n">
        <f aca="false">H759/E759</f>
        <v>0.00148858793190361</v>
      </c>
      <c r="L759" s="67"/>
      <c r="M759" s="64"/>
      <c r="N759" s="16" t="str">
        <f aca="false">IF(M759="","",SUMIF('Daily Fills'!L738:L20724,'Growth Plan &amp; Statistics'!M759,'Daily Fills'!O738:O20724))</f>
        <v/>
      </c>
      <c r="O759" s="15" t="str">
        <f aca="false">IF(N759="","",SUMIF('Daily Fills'!L738:L20724,'Growth Plan &amp; Statistics'!M759,'Daily Fills'!P738:P20724))</f>
        <v/>
      </c>
      <c r="P759" s="15" t="str">
        <f aca="false">IF(O759="","",SUMIF('Daily Fills'!L738:L20736,'Growth Plan &amp; Statistics'!M759,'Daily Fills'!E738:E20736)/1000000)</f>
        <v/>
      </c>
      <c r="Q759" s="16"/>
      <c r="R759" s="16" t="str">
        <f aca="false">IF(N759="","",F759)</f>
        <v/>
      </c>
      <c r="S759" s="10"/>
    </row>
    <row collapsed="false" customFormat="false" customHeight="false" hidden="false" ht="13.3" outlineLevel="0" r="760">
      <c r="A760" s="16" t="n">
        <v>741</v>
      </c>
      <c r="B760" s="16" t="n">
        <f aca="false">ROUNDUP(A760/5,0)</f>
        <v>149</v>
      </c>
      <c r="C760" s="16" t="n">
        <f aca="false">ROUNDUP(A760/20.83333333,0)</f>
        <v>36</v>
      </c>
      <c r="D760" s="65" t="inlineStr">
        <f aca="false">IF(M760="",IF(C760=C759,D759,EDATE(D759,1)),M760)</f>
        <is>
          <t/>
        </is>
      </c>
      <c r="E760" s="16" t="n">
        <f aca="false">I759</f>
        <v>6727775.81</v>
      </c>
      <c r="F760" s="15" t="n">
        <f aca="false">ROUND(MIN($B$14,IF(SizeCalc="margin",E760*$E$13*$E$12/100000,E760*$I$13/$I$12/10)),2)</f>
        <v>100</v>
      </c>
      <c r="G760" s="15" t="n">
        <f aca="false">$B$12*$B$13</f>
        <v>10</v>
      </c>
      <c r="H760" s="15" t="n">
        <f aca="false">IF(Q760="",G760*F760*10,Q760)</f>
        <v>10000</v>
      </c>
      <c r="I760" s="18" t="n">
        <f aca="false">E760+H760</f>
        <v>6737775.81</v>
      </c>
      <c r="J760" s="18" t="n">
        <f aca="false">J759+(I760-I759)</f>
        <v>6687775.81</v>
      </c>
      <c r="K760" s="67" t="n">
        <f aca="false">H760/E760</f>
        <v>0.00148637533152283</v>
      </c>
      <c r="L760" s="67"/>
      <c r="M760" s="64"/>
      <c r="N760" s="16" t="str">
        <f aca="false">IF(M760="","",SUMIF('Daily Fills'!L739:L20725,'Growth Plan &amp; Statistics'!M760,'Daily Fills'!O739:O20725))</f>
        <v/>
      </c>
      <c r="O760" s="15" t="str">
        <f aca="false">IF(N760="","",SUMIF('Daily Fills'!L739:L20725,'Growth Plan &amp; Statistics'!M760,'Daily Fills'!P739:P20725))</f>
        <v/>
      </c>
      <c r="P760" s="15" t="str">
        <f aca="false">IF(O760="","",SUMIF('Daily Fills'!L739:L20737,'Growth Plan &amp; Statistics'!M760,'Daily Fills'!E739:E20737)/1000000)</f>
        <v/>
      </c>
      <c r="Q760" s="16"/>
      <c r="R760" s="16" t="str">
        <f aca="false">IF(N760="","",F760)</f>
        <v/>
      </c>
      <c r="S760" s="10"/>
    </row>
    <row collapsed="false" customFormat="false" customHeight="false" hidden="false" ht="13.3" outlineLevel="0" r="761">
      <c r="A761" s="16" t="n">
        <v>742</v>
      </c>
      <c r="B761" s="16" t="n">
        <f aca="false">ROUNDUP(A761/5,0)</f>
        <v>149</v>
      </c>
      <c r="C761" s="16" t="n">
        <f aca="false">ROUNDUP(A761/20.83333333,0)</f>
        <v>36</v>
      </c>
      <c r="D761" s="65" t="inlineStr">
        <f aca="false">IF(M761="",IF(C761=C760,D760,EDATE(D760,1)),M761)</f>
        <is>
          <t/>
        </is>
      </c>
      <c r="E761" s="16" t="n">
        <f aca="false">I760</f>
        <v>6737775.81</v>
      </c>
      <c r="F761" s="15" t="n">
        <f aca="false">ROUND(MIN($B$14,IF(SizeCalc="margin",E761*$E$13*$E$12/100000,E761*$I$13/$I$12/10)),2)</f>
        <v>100</v>
      </c>
      <c r="G761" s="15" t="n">
        <f aca="false">$B$12*$B$13</f>
        <v>10</v>
      </c>
      <c r="H761" s="15" t="n">
        <f aca="false">IF(Q761="",G761*F761*10,Q761)</f>
        <v>10000</v>
      </c>
      <c r="I761" s="18" t="n">
        <f aca="false">E761+H761</f>
        <v>6747775.81</v>
      </c>
      <c r="J761" s="18" t="n">
        <f aca="false">J760+(I761-I760)</f>
        <v>6697775.81</v>
      </c>
      <c r="K761" s="67" t="n">
        <f aca="false">H761/E761</f>
        <v>0.00148416929888915</v>
      </c>
      <c r="L761" s="67"/>
      <c r="M761" s="64"/>
      <c r="N761" s="16" t="str">
        <f aca="false">IF(M761="","",SUMIF('Daily Fills'!L740:L20726,'Growth Plan &amp; Statistics'!M761,'Daily Fills'!O740:O20726))</f>
        <v/>
      </c>
      <c r="O761" s="15" t="str">
        <f aca="false">IF(N761="","",SUMIF('Daily Fills'!L740:L20726,'Growth Plan &amp; Statistics'!M761,'Daily Fills'!P740:P20726))</f>
        <v/>
      </c>
      <c r="P761" s="15" t="str">
        <f aca="false">IF(O761="","",SUMIF('Daily Fills'!L740:L20738,'Growth Plan &amp; Statistics'!M761,'Daily Fills'!E740:E20738)/1000000)</f>
        <v/>
      </c>
      <c r="Q761" s="16"/>
      <c r="R761" s="16" t="str">
        <f aca="false">IF(N761="","",F761)</f>
        <v/>
      </c>
      <c r="S761" s="10"/>
    </row>
    <row collapsed="false" customFormat="false" customHeight="false" hidden="false" ht="13.3" outlineLevel="0" r="762">
      <c r="A762" s="16" t="n">
        <v>743</v>
      </c>
      <c r="B762" s="16" t="n">
        <f aca="false">ROUNDUP(A762/5,0)</f>
        <v>149</v>
      </c>
      <c r="C762" s="16" t="n">
        <f aca="false">ROUNDUP(A762/20.83333333,0)</f>
        <v>36</v>
      </c>
      <c r="D762" s="65" t="inlineStr">
        <f aca="false">IF(M762="",IF(C762=C761,D761,EDATE(D761,1)),M762)</f>
        <is>
          <t/>
        </is>
      </c>
      <c r="E762" s="16" t="n">
        <f aca="false">I761</f>
        <v>6747775.81</v>
      </c>
      <c r="F762" s="15" t="n">
        <f aca="false">ROUND(MIN($B$14,IF(SizeCalc="margin",E762*$E$13*$E$12/100000,E762*$I$13/$I$12/10)),2)</f>
        <v>100</v>
      </c>
      <c r="G762" s="15" t="n">
        <f aca="false">$B$12*$B$13</f>
        <v>10</v>
      </c>
      <c r="H762" s="15" t="n">
        <f aca="false">IF(Q762="",G762*F762*10,Q762)</f>
        <v>10000</v>
      </c>
      <c r="I762" s="18" t="n">
        <f aca="false">E762+H762</f>
        <v>6757775.81</v>
      </c>
      <c r="J762" s="18" t="n">
        <f aca="false">J761+(I762-I761)</f>
        <v>6707775.81</v>
      </c>
      <c r="K762" s="67" t="n">
        <f aca="false">H762/E762</f>
        <v>0.00148196980480298</v>
      </c>
      <c r="L762" s="67"/>
      <c r="M762" s="64"/>
      <c r="N762" s="16" t="str">
        <f aca="false">IF(M762="","",SUMIF('Daily Fills'!L741:L20727,'Growth Plan &amp; Statistics'!M762,'Daily Fills'!O741:O20727))</f>
        <v/>
      </c>
      <c r="O762" s="15" t="str">
        <f aca="false">IF(N762="","",SUMIF('Daily Fills'!L741:L20727,'Growth Plan &amp; Statistics'!M762,'Daily Fills'!P741:P20727))</f>
        <v/>
      </c>
      <c r="P762" s="15" t="str">
        <f aca="false">IF(O762="","",SUMIF('Daily Fills'!L741:L20739,'Growth Plan &amp; Statistics'!M762,'Daily Fills'!E741:E20739)/1000000)</f>
        <v/>
      </c>
      <c r="Q762" s="16"/>
      <c r="R762" s="16" t="str">
        <f aca="false">IF(N762="","",F762)</f>
        <v/>
      </c>
      <c r="S762" s="10"/>
    </row>
    <row collapsed="false" customFormat="false" customHeight="false" hidden="false" ht="13.3" outlineLevel="0" r="763">
      <c r="A763" s="16" t="n">
        <v>744</v>
      </c>
      <c r="B763" s="16" t="n">
        <f aca="false">ROUNDUP(A763/5,0)</f>
        <v>149</v>
      </c>
      <c r="C763" s="16" t="n">
        <f aca="false">ROUNDUP(A763/20.83333333,0)</f>
        <v>36</v>
      </c>
      <c r="D763" s="65" t="inlineStr">
        <f aca="false">IF(M763="",IF(C763=C762,D762,EDATE(D762,1)),M763)</f>
        <is>
          <t/>
        </is>
      </c>
      <c r="E763" s="16" t="n">
        <f aca="false">I762</f>
        <v>6757775.81</v>
      </c>
      <c r="F763" s="15" t="n">
        <f aca="false">ROUND(MIN($B$14,IF(SizeCalc="margin",E763*$E$13*$E$12/100000,E763*$I$13/$I$12/10)),2)</f>
        <v>100</v>
      </c>
      <c r="G763" s="15" t="n">
        <f aca="false">$B$12*$B$13</f>
        <v>10</v>
      </c>
      <c r="H763" s="15" t="n">
        <f aca="false">IF(Q763="",G763*F763*10,Q763)</f>
        <v>10000</v>
      </c>
      <c r="I763" s="18" t="n">
        <f aca="false">E763+H763</f>
        <v>6767775.81</v>
      </c>
      <c r="J763" s="18" t="n">
        <f aca="false">J762+(I763-I762)</f>
        <v>6717775.81</v>
      </c>
      <c r="K763" s="67" t="n">
        <f aca="false">H763/E763</f>
        <v>0.00147977682023755</v>
      </c>
      <c r="L763" s="67"/>
      <c r="M763" s="64"/>
      <c r="N763" s="16" t="str">
        <f aca="false">IF(M763="","",SUMIF('Daily Fills'!L742:L20728,'Growth Plan &amp; Statistics'!M763,'Daily Fills'!O742:O20728))</f>
        <v/>
      </c>
      <c r="O763" s="15" t="str">
        <f aca="false">IF(N763="","",SUMIF('Daily Fills'!L742:L20728,'Growth Plan &amp; Statistics'!M763,'Daily Fills'!P742:P20728))</f>
        <v/>
      </c>
      <c r="P763" s="15" t="str">
        <f aca="false">IF(O763="","",SUMIF('Daily Fills'!L742:L20740,'Growth Plan &amp; Statistics'!M763,'Daily Fills'!E742:E20740)/1000000)</f>
        <v/>
      </c>
      <c r="Q763" s="16"/>
      <c r="R763" s="16" t="str">
        <f aca="false">IF(N763="","",F763)</f>
        <v/>
      </c>
      <c r="S763" s="10"/>
    </row>
    <row collapsed="false" customFormat="false" customHeight="false" hidden="false" ht="13.3" outlineLevel="0" r="764">
      <c r="A764" s="16" t="n">
        <v>745</v>
      </c>
      <c r="B764" s="16" t="n">
        <f aca="false">ROUNDUP(A764/5,0)</f>
        <v>149</v>
      </c>
      <c r="C764" s="16" t="n">
        <f aca="false">ROUNDUP(A764/20.83333333,0)</f>
        <v>36</v>
      </c>
      <c r="D764" s="65" t="inlineStr">
        <f aca="false">IF(M764="",IF(C764=C763,D763,EDATE(D763,1)),M764)</f>
        <is>
          <t/>
        </is>
      </c>
      <c r="E764" s="16" t="n">
        <f aca="false">I763</f>
        <v>6767775.81</v>
      </c>
      <c r="F764" s="15" t="n">
        <f aca="false">ROUND(MIN($B$14,IF(SizeCalc="margin",E764*$E$13*$E$12/100000,E764*$I$13/$I$12/10)),2)</f>
        <v>100</v>
      </c>
      <c r="G764" s="15" t="n">
        <f aca="false">$B$12*$B$13</f>
        <v>10</v>
      </c>
      <c r="H764" s="15" t="n">
        <f aca="false">IF(Q764="",G764*F764*10,Q764)</f>
        <v>10000</v>
      </c>
      <c r="I764" s="18" t="n">
        <f aca="false">E764+H764</f>
        <v>6777775.81</v>
      </c>
      <c r="J764" s="18" t="n">
        <f aca="false">J763+(I764-I763)</f>
        <v>6727775.81</v>
      </c>
      <c r="K764" s="67" t="n">
        <f aca="false">H764/E764</f>
        <v>0.00147759031633762</v>
      </c>
      <c r="L764" s="67"/>
      <c r="M764" s="64"/>
      <c r="N764" s="16" t="str">
        <f aca="false">IF(M764="","",SUMIF('Daily Fills'!L743:L20729,'Growth Plan &amp; Statistics'!M764,'Daily Fills'!O743:O20729))</f>
        <v/>
      </c>
      <c r="O764" s="15" t="str">
        <f aca="false">IF(N764="","",SUMIF('Daily Fills'!L743:L20729,'Growth Plan &amp; Statistics'!M764,'Daily Fills'!P743:P20729))</f>
        <v/>
      </c>
      <c r="P764" s="15" t="str">
        <f aca="false">IF(O764="","",SUMIF('Daily Fills'!L743:L20741,'Growth Plan &amp; Statistics'!M764,'Daily Fills'!E743:E20741)/1000000)</f>
        <v/>
      </c>
      <c r="Q764" s="16"/>
      <c r="R764" s="16" t="str">
        <f aca="false">IF(N764="","",F764)</f>
        <v/>
      </c>
      <c r="S764" s="10"/>
    </row>
    <row collapsed="false" customFormat="false" customHeight="false" hidden="false" ht="13.3" outlineLevel="0" r="765">
      <c r="A765" s="16" t="n">
        <v>746</v>
      </c>
      <c r="B765" s="16" t="n">
        <f aca="false">ROUNDUP(A765/5,0)</f>
        <v>150</v>
      </c>
      <c r="C765" s="16" t="n">
        <f aca="false">ROUNDUP(A765/20.83333333,0)</f>
        <v>36</v>
      </c>
      <c r="D765" s="65" t="inlineStr">
        <f aca="false">IF(M765="",IF(C765=C764,D764,EDATE(D764,1)),M765)</f>
        <is>
          <t/>
        </is>
      </c>
      <c r="E765" s="16" t="n">
        <f aca="false">I764</f>
        <v>6777775.81</v>
      </c>
      <c r="F765" s="15" t="n">
        <f aca="false">ROUND(MIN($B$14,IF(SizeCalc="margin",E765*$E$13*$E$12/100000,E765*$I$13/$I$12/10)),2)</f>
        <v>100</v>
      </c>
      <c r="G765" s="15" t="n">
        <f aca="false">$B$12*$B$13</f>
        <v>10</v>
      </c>
      <c r="H765" s="15" t="n">
        <f aca="false">IF(Q765="",G765*F765*10,Q765)</f>
        <v>10000</v>
      </c>
      <c r="I765" s="18" t="n">
        <f aca="false">E765+H765</f>
        <v>6787775.81</v>
      </c>
      <c r="J765" s="18" t="n">
        <f aca="false">J764+(I765-I764)</f>
        <v>6737775.81</v>
      </c>
      <c r="K765" s="67" t="n">
        <f aca="false">H765/E765</f>
        <v>0.00147541026441829</v>
      </c>
      <c r="L765" s="67"/>
      <c r="M765" s="64"/>
      <c r="N765" s="16" t="str">
        <f aca="false">IF(M765="","",SUMIF('Daily Fills'!L744:L20730,'Growth Plan &amp; Statistics'!M765,'Daily Fills'!O744:O20730))</f>
        <v/>
      </c>
      <c r="O765" s="15" t="str">
        <f aca="false">IF(N765="","",SUMIF('Daily Fills'!L744:L20730,'Growth Plan &amp; Statistics'!M765,'Daily Fills'!P744:P20730))</f>
        <v/>
      </c>
      <c r="P765" s="15" t="str">
        <f aca="false">IF(O765="","",SUMIF('Daily Fills'!L744:L20742,'Growth Plan &amp; Statistics'!M765,'Daily Fills'!E744:E20742)/1000000)</f>
        <v/>
      </c>
      <c r="Q765" s="16"/>
      <c r="R765" s="16" t="str">
        <f aca="false">IF(N765="","",F765)</f>
        <v/>
      </c>
      <c r="S765" s="10"/>
    </row>
    <row collapsed="false" customFormat="false" customHeight="false" hidden="false" ht="13.3" outlineLevel="0" r="766">
      <c r="A766" s="16" t="n">
        <v>747</v>
      </c>
      <c r="B766" s="16" t="n">
        <f aca="false">ROUNDUP(A766/5,0)</f>
        <v>150</v>
      </c>
      <c r="C766" s="16" t="n">
        <f aca="false">ROUNDUP(A766/20.83333333,0)</f>
        <v>36</v>
      </c>
      <c r="D766" s="65" t="inlineStr">
        <f aca="false">IF(M766="",IF(C766=C765,D765,EDATE(D765,1)),M766)</f>
        <is>
          <t/>
        </is>
      </c>
      <c r="E766" s="16" t="n">
        <f aca="false">I765</f>
        <v>6787775.81</v>
      </c>
      <c r="F766" s="15" t="n">
        <f aca="false">ROUND(MIN($B$14,IF(SizeCalc="margin",E766*$E$13*$E$12/100000,E766*$I$13/$I$12/10)),2)</f>
        <v>100</v>
      </c>
      <c r="G766" s="15" t="n">
        <f aca="false">$B$12*$B$13</f>
        <v>10</v>
      </c>
      <c r="H766" s="15" t="n">
        <f aca="false">IF(Q766="",G766*F766*10,Q766)</f>
        <v>10000</v>
      </c>
      <c r="I766" s="18" t="n">
        <f aca="false">E766+H766</f>
        <v>6797775.81</v>
      </c>
      <c r="J766" s="18" t="n">
        <f aca="false">J765+(I766-I765)</f>
        <v>6747775.81</v>
      </c>
      <c r="K766" s="67" t="n">
        <f aca="false">H766/E766</f>
        <v>0.00147323663596367</v>
      </c>
      <c r="L766" s="67"/>
      <c r="M766" s="64"/>
      <c r="N766" s="16" t="str">
        <f aca="false">IF(M766="","",SUMIF('Daily Fills'!L745:L20731,'Growth Plan &amp; Statistics'!M766,'Daily Fills'!O745:O20731))</f>
        <v/>
      </c>
      <c r="O766" s="15" t="str">
        <f aca="false">IF(N766="","",SUMIF('Daily Fills'!L745:L20731,'Growth Plan &amp; Statistics'!M766,'Daily Fills'!P745:P20731))</f>
        <v/>
      </c>
      <c r="P766" s="15" t="str">
        <f aca="false">IF(O766="","",SUMIF('Daily Fills'!L745:L20743,'Growth Plan &amp; Statistics'!M766,'Daily Fills'!E745:E20743)/1000000)</f>
        <v/>
      </c>
      <c r="Q766" s="16"/>
      <c r="R766" s="16" t="str">
        <f aca="false">IF(N766="","",F766)</f>
        <v/>
      </c>
      <c r="S766" s="10"/>
    </row>
    <row collapsed="false" customFormat="false" customHeight="false" hidden="false" ht="13.3" outlineLevel="0" r="767">
      <c r="A767" s="16" t="n">
        <v>748</v>
      </c>
      <c r="B767" s="16" t="n">
        <f aca="false">ROUNDUP(A767/5,0)</f>
        <v>150</v>
      </c>
      <c r="C767" s="16" t="n">
        <f aca="false">ROUNDUP(A767/20.83333333,0)</f>
        <v>36</v>
      </c>
      <c r="D767" s="65" t="inlineStr">
        <f aca="false">IF(M767="",IF(C767=C766,D766,EDATE(D766,1)),M767)</f>
        <is>
          <t/>
        </is>
      </c>
      <c r="E767" s="16" t="n">
        <f aca="false">I766</f>
        <v>6797775.81</v>
      </c>
      <c r="F767" s="15" t="n">
        <f aca="false">ROUND(MIN($B$14,IF(SizeCalc="margin",E767*$E$13*$E$12/100000,E767*$I$13/$I$12/10)),2)</f>
        <v>100</v>
      </c>
      <c r="G767" s="15" t="n">
        <f aca="false">$B$12*$B$13</f>
        <v>10</v>
      </c>
      <c r="H767" s="15" t="n">
        <f aca="false">IF(Q767="",G767*F767*10,Q767)</f>
        <v>10000</v>
      </c>
      <c r="I767" s="18" t="n">
        <f aca="false">E767+H767</f>
        <v>6807775.81</v>
      </c>
      <c r="J767" s="18" t="n">
        <f aca="false">J766+(I767-I766)</f>
        <v>6757775.81</v>
      </c>
      <c r="K767" s="67" t="n">
        <f aca="false">H767/E767</f>
        <v>0.00147106940262568</v>
      </c>
      <c r="L767" s="67"/>
      <c r="M767" s="64"/>
      <c r="N767" s="16" t="str">
        <f aca="false">IF(M767="","",SUMIF('Daily Fills'!L746:L20732,'Growth Plan &amp; Statistics'!M767,'Daily Fills'!O746:O20732))</f>
        <v/>
      </c>
      <c r="O767" s="15" t="str">
        <f aca="false">IF(N767="","",SUMIF('Daily Fills'!L746:L20732,'Growth Plan &amp; Statistics'!M767,'Daily Fills'!P746:P20732))</f>
        <v/>
      </c>
      <c r="P767" s="15" t="str">
        <f aca="false">IF(O767="","",SUMIF('Daily Fills'!L746:L20744,'Growth Plan &amp; Statistics'!M767,'Daily Fills'!E746:E20744)/1000000)</f>
        <v/>
      </c>
      <c r="Q767" s="16"/>
      <c r="R767" s="16" t="str">
        <f aca="false">IF(N767="","",F767)</f>
        <v/>
      </c>
      <c r="S767" s="10"/>
    </row>
    <row collapsed="false" customFormat="false" customHeight="false" hidden="false" ht="13.3" outlineLevel="0" r="768">
      <c r="A768" s="16" t="n">
        <v>749</v>
      </c>
      <c r="B768" s="16" t="n">
        <f aca="false">ROUNDUP(A768/5,0)</f>
        <v>150</v>
      </c>
      <c r="C768" s="16" t="n">
        <f aca="false">ROUNDUP(A768/20.83333333,0)</f>
        <v>36</v>
      </c>
      <c r="D768" s="65" t="inlineStr">
        <f aca="false">IF(M768="",IF(C768=C767,D767,EDATE(D767,1)),M768)</f>
        <is>
          <t/>
        </is>
      </c>
      <c r="E768" s="16" t="n">
        <f aca="false">I767</f>
        <v>6807775.81</v>
      </c>
      <c r="F768" s="15" t="n">
        <f aca="false">ROUND(MIN($B$14,IF(SizeCalc="margin",E768*$E$13*$E$12/100000,E768*$I$13/$I$12/10)),2)</f>
        <v>100</v>
      </c>
      <c r="G768" s="15" t="n">
        <f aca="false">$B$12*$B$13</f>
        <v>10</v>
      </c>
      <c r="H768" s="15" t="n">
        <f aca="false">IF(Q768="",G768*F768*10,Q768)</f>
        <v>10000</v>
      </c>
      <c r="I768" s="18" t="n">
        <f aca="false">E768+H768</f>
        <v>6817775.81</v>
      </c>
      <c r="J768" s="18" t="n">
        <f aca="false">J767+(I768-I767)</f>
        <v>6767775.81</v>
      </c>
      <c r="K768" s="67" t="n">
        <f aca="false">H768/E768</f>
        <v>0.00146890853622279</v>
      </c>
      <c r="L768" s="67"/>
      <c r="M768" s="64"/>
      <c r="N768" s="16" t="str">
        <f aca="false">IF(M768="","",SUMIF('Daily Fills'!L747:L20733,'Growth Plan &amp; Statistics'!M768,'Daily Fills'!O747:O20733))</f>
        <v/>
      </c>
      <c r="O768" s="15" t="str">
        <f aca="false">IF(N768="","",SUMIF('Daily Fills'!L747:L20733,'Growth Plan &amp; Statistics'!M768,'Daily Fills'!P747:P20733))</f>
        <v/>
      </c>
      <c r="P768" s="15" t="str">
        <f aca="false">IF(O768="","",SUMIF('Daily Fills'!L747:L20745,'Growth Plan &amp; Statistics'!M768,'Daily Fills'!E747:E20745)/1000000)</f>
        <v/>
      </c>
      <c r="Q768" s="16"/>
      <c r="R768" s="16" t="str">
        <f aca="false">IF(N768="","",F768)</f>
        <v/>
      </c>
      <c r="S768" s="10"/>
    </row>
    <row collapsed="false" customFormat="false" customHeight="false" hidden="false" ht="13.3" outlineLevel="0" r="769">
      <c r="A769" s="16" t="n">
        <v>750</v>
      </c>
      <c r="B769" s="16" t="n">
        <f aca="false">ROUNDUP(A769/5,0)</f>
        <v>150</v>
      </c>
      <c r="C769" s="16" t="n">
        <f aca="false">ROUNDUP(A769/20.83333333,0)</f>
        <v>37</v>
      </c>
      <c r="D769" s="65" t="n">
        <f aca="false">IF(M769="",IF(C769=C768,D768,EDATE(D768,1)),M769)</f>
        <v>42906</v>
      </c>
      <c r="E769" s="16" t="n">
        <f aca="false">I768</f>
        <v>6817775.81</v>
      </c>
      <c r="F769" s="15" t="n">
        <f aca="false">ROUND(MIN($B$14,IF(SizeCalc="margin",E769*$E$13*$E$12/100000,E769*$I$13/$I$12/10)),2)</f>
        <v>100</v>
      </c>
      <c r="G769" s="15" t="n">
        <f aca="false">$B$12*$B$13</f>
        <v>10</v>
      </c>
      <c r="H769" s="15" t="n">
        <f aca="false">IF(Q769="",G769*F769*10,Q769)</f>
        <v>10000</v>
      </c>
      <c r="I769" s="18" t="n">
        <f aca="false">E769+H769</f>
        <v>6827775.81</v>
      </c>
      <c r="J769" s="18" t="n">
        <f aca="false">J768+(I769-I768)</f>
        <v>6777775.81</v>
      </c>
      <c r="K769" s="67" t="n">
        <f aca="false">H769/E769</f>
        <v>0.00146675400873881</v>
      </c>
      <c r="L769" s="67"/>
      <c r="M769" s="64"/>
      <c r="N769" s="16" t="str">
        <f aca="false">IF(M769="","",SUMIF('Daily Fills'!L748:L20734,'Growth Plan &amp; Statistics'!M769,'Daily Fills'!O748:O20734))</f>
        <v/>
      </c>
      <c r="O769" s="15" t="str">
        <f aca="false">IF(N769="","",SUMIF('Daily Fills'!L748:L20734,'Growth Plan &amp; Statistics'!M769,'Daily Fills'!P748:P20734))</f>
        <v/>
      </c>
      <c r="P769" s="15" t="str">
        <f aca="false">IF(O769="","",SUMIF('Daily Fills'!L748:L20746,'Growth Plan &amp; Statistics'!M769,'Daily Fills'!E748:E20746)/1000000)</f>
        <v/>
      </c>
      <c r="Q769" s="16"/>
      <c r="R769" s="16" t="str">
        <f aca="false">IF(N769="","",F769)</f>
        <v/>
      </c>
      <c r="S769" s="10"/>
    </row>
    <row collapsed="false" customFormat="false" customHeight="false" hidden="false" ht="13.3" outlineLevel="0" r="770">
      <c r="A770" s="16" t="n">
        <v>751</v>
      </c>
      <c r="B770" s="16" t="n">
        <f aca="false">ROUNDUP(A770/5,0)</f>
        <v>151</v>
      </c>
      <c r="C770" s="16" t="n">
        <f aca="false">ROUNDUP(A770/20.83333333,0)</f>
        <v>37</v>
      </c>
      <c r="D770" s="65" t="inlineStr">
        <f aca="false">IF(M770="",IF(C770=C769,D769,EDATE(D769,1)),M770)</f>
        <is>
          <t/>
        </is>
      </c>
      <c r="E770" s="16" t="n">
        <f aca="false">I769</f>
        <v>6827775.81</v>
      </c>
      <c r="F770" s="15" t="n">
        <f aca="false">ROUND(MIN($B$14,IF(SizeCalc="margin",E770*$E$13*$E$12/100000,E770*$I$13/$I$12/10)),2)</f>
        <v>100</v>
      </c>
      <c r="G770" s="15" t="n">
        <f aca="false">$B$12*$B$13</f>
        <v>10</v>
      </c>
      <c r="H770" s="15" t="n">
        <f aca="false">IF(Q770="",G770*F770*10,Q770)</f>
        <v>10000</v>
      </c>
      <c r="I770" s="18" t="n">
        <f aca="false">E770+H770</f>
        <v>6837775.81</v>
      </c>
      <c r="J770" s="18" t="n">
        <f aca="false">J769+(I770-I769)</f>
        <v>6787775.81</v>
      </c>
      <c r="K770" s="67" t="n">
        <f aca="false">H770/E770</f>
        <v>0.0014646057923217</v>
      </c>
      <c r="L770" s="67"/>
      <c r="M770" s="64"/>
      <c r="N770" s="16" t="str">
        <f aca="false">IF(M770="","",SUMIF('Daily Fills'!L749:L20735,'Growth Plan &amp; Statistics'!M770,'Daily Fills'!O749:O20735))</f>
        <v/>
      </c>
      <c r="O770" s="15" t="str">
        <f aca="false">IF(N770="","",SUMIF('Daily Fills'!L749:L20735,'Growth Plan &amp; Statistics'!M770,'Daily Fills'!P749:P20735))</f>
        <v/>
      </c>
      <c r="P770" s="15" t="str">
        <f aca="false">IF(O770="","",SUMIF('Daily Fills'!L749:L20747,'Growth Plan &amp; Statistics'!M770,'Daily Fills'!E749:E20747)/1000000)</f>
        <v/>
      </c>
      <c r="Q770" s="16"/>
      <c r="R770" s="16" t="str">
        <f aca="false">IF(N770="","",F770)</f>
        <v/>
      </c>
      <c r="S770" s="10"/>
    </row>
    <row collapsed="false" customFormat="false" customHeight="false" hidden="false" ht="13.3" outlineLevel="0" r="771">
      <c r="A771" s="16" t="n">
        <v>752</v>
      </c>
      <c r="B771" s="16" t="n">
        <f aca="false">ROUNDUP(A771/5,0)</f>
        <v>151</v>
      </c>
      <c r="C771" s="16" t="n">
        <f aca="false">ROUNDUP(A771/20.83333333,0)</f>
        <v>37</v>
      </c>
      <c r="D771" s="65" t="inlineStr">
        <f aca="false">IF(M771="",IF(C771=C770,D770,EDATE(D770,1)),M771)</f>
        <is>
          <t/>
        </is>
      </c>
      <c r="E771" s="16" t="n">
        <f aca="false">I770</f>
        <v>6837775.81</v>
      </c>
      <c r="F771" s="15" t="n">
        <f aca="false">ROUND(MIN($B$14,IF(SizeCalc="margin",E771*$E$13*$E$12/100000,E771*$I$13/$I$12/10)),2)</f>
        <v>100</v>
      </c>
      <c r="G771" s="15" t="n">
        <f aca="false">$B$12*$B$13</f>
        <v>10</v>
      </c>
      <c r="H771" s="15" t="n">
        <f aca="false">IF(Q771="",G771*F771*10,Q771)</f>
        <v>10000</v>
      </c>
      <c r="I771" s="18" t="n">
        <f aca="false">E771+H771</f>
        <v>6847775.81</v>
      </c>
      <c r="J771" s="18" t="n">
        <f aca="false">J770+(I771-I770)</f>
        <v>6797775.81</v>
      </c>
      <c r="K771" s="67" t="n">
        <f aca="false">H771/E771</f>
        <v>0.00146246385928234</v>
      </c>
      <c r="L771" s="67"/>
      <c r="M771" s="64"/>
      <c r="N771" s="16" t="str">
        <f aca="false">IF(M771="","",SUMIF('Daily Fills'!L750:L20736,'Growth Plan &amp; Statistics'!M771,'Daily Fills'!O750:O20736))</f>
        <v/>
      </c>
      <c r="O771" s="15" t="str">
        <f aca="false">IF(N771="","",SUMIF('Daily Fills'!L750:L20736,'Growth Plan &amp; Statistics'!M771,'Daily Fills'!P750:P20736))</f>
        <v/>
      </c>
      <c r="P771" s="15" t="str">
        <f aca="false">IF(O771="","",SUMIF('Daily Fills'!L750:L20748,'Growth Plan &amp; Statistics'!M771,'Daily Fills'!E750:E20748)/1000000)</f>
        <v/>
      </c>
      <c r="Q771" s="16"/>
      <c r="R771" s="16" t="str">
        <f aca="false">IF(N771="","",F771)</f>
        <v/>
      </c>
      <c r="S771" s="10"/>
    </row>
    <row collapsed="false" customFormat="false" customHeight="false" hidden="false" ht="13.3" outlineLevel="0" r="772">
      <c r="A772" s="16" t="n">
        <v>753</v>
      </c>
      <c r="B772" s="16" t="n">
        <f aca="false">ROUNDUP(A772/5,0)</f>
        <v>151</v>
      </c>
      <c r="C772" s="16" t="n">
        <f aca="false">ROUNDUP(A772/20.83333333,0)</f>
        <v>37</v>
      </c>
      <c r="D772" s="65" t="inlineStr">
        <f aca="false">IF(M772="",IF(C772=C771,D771,EDATE(D771,1)),M772)</f>
        <is>
          <t/>
        </is>
      </c>
      <c r="E772" s="16" t="n">
        <f aca="false">I771</f>
        <v>6847775.81</v>
      </c>
      <c r="F772" s="15" t="n">
        <f aca="false">ROUND(MIN($B$14,IF(SizeCalc="margin",E772*$E$13*$E$12/100000,E772*$I$13/$I$12/10)),2)</f>
        <v>100</v>
      </c>
      <c r="G772" s="15" t="n">
        <f aca="false">$B$12*$B$13</f>
        <v>10</v>
      </c>
      <c r="H772" s="15" t="n">
        <f aca="false">IF(Q772="",G772*F772*10,Q772)</f>
        <v>10000</v>
      </c>
      <c r="I772" s="18" t="n">
        <f aca="false">E772+H772</f>
        <v>6857775.81</v>
      </c>
      <c r="J772" s="18" t="n">
        <f aca="false">J771+(I772-I771)</f>
        <v>6807775.81</v>
      </c>
      <c r="K772" s="67" t="n">
        <f aca="false">H772/E772</f>
        <v>0.00146032818209333</v>
      </c>
      <c r="L772" s="67"/>
      <c r="M772" s="64"/>
      <c r="N772" s="16" t="str">
        <f aca="false">IF(M772="","",SUMIF('Daily Fills'!L751:L20737,'Growth Plan &amp; Statistics'!M772,'Daily Fills'!O751:O20737))</f>
        <v/>
      </c>
      <c r="O772" s="15" t="str">
        <f aca="false">IF(N772="","",SUMIF('Daily Fills'!L751:L20737,'Growth Plan &amp; Statistics'!M772,'Daily Fills'!P751:P20737))</f>
        <v/>
      </c>
      <c r="P772" s="15" t="str">
        <f aca="false">IF(O772="","",SUMIF('Daily Fills'!L751:L20749,'Growth Plan &amp; Statistics'!M772,'Daily Fills'!E751:E20749)/1000000)</f>
        <v/>
      </c>
      <c r="Q772" s="16"/>
      <c r="R772" s="16" t="str">
        <f aca="false">IF(N772="","",F772)</f>
        <v/>
      </c>
      <c r="S772" s="10"/>
    </row>
    <row collapsed="false" customFormat="false" customHeight="false" hidden="false" ht="13.3" outlineLevel="0" r="773">
      <c r="A773" s="16" t="n">
        <v>754</v>
      </c>
      <c r="B773" s="16" t="n">
        <f aca="false">ROUNDUP(A773/5,0)</f>
        <v>151</v>
      </c>
      <c r="C773" s="16" t="n">
        <f aca="false">ROUNDUP(A773/20.83333333,0)</f>
        <v>37</v>
      </c>
      <c r="D773" s="65" t="inlineStr">
        <f aca="false">IF(M773="",IF(C773=C772,D772,EDATE(D772,1)),M773)</f>
        <is>
          <t/>
        </is>
      </c>
      <c r="E773" s="16" t="n">
        <f aca="false">I772</f>
        <v>6857775.81</v>
      </c>
      <c r="F773" s="15" t="n">
        <f aca="false">ROUND(MIN($B$14,IF(SizeCalc="margin",E773*$E$13*$E$12/100000,E773*$I$13/$I$12/10)),2)</f>
        <v>100</v>
      </c>
      <c r="G773" s="15" t="n">
        <f aca="false">$B$12*$B$13</f>
        <v>10</v>
      </c>
      <c r="H773" s="15" t="n">
        <f aca="false">IF(Q773="",G773*F773*10,Q773)</f>
        <v>10000</v>
      </c>
      <c r="I773" s="18" t="n">
        <f aca="false">E773+H773</f>
        <v>6867775.81</v>
      </c>
      <c r="J773" s="18" t="n">
        <f aca="false">J772+(I773-I772)</f>
        <v>6817775.81</v>
      </c>
      <c r="K773" s="67" t="n">
        <f aca="false">H773/E773</f>
        <v>0.00145819873338787</v>
      </c>
      <c r="L773" s="67"/>
      <c r="M773" s="64"/>
      <c r="N773" s="16" t="str">
        <f aca="false">IF(M773="","",SUMIF('Daily Fills'!L752:L20738,'Growth Plan &amp; Statistics'!M773,'Daily Fills'!O752:O20738))</f>
        <v/>
      </c>
      <c r="O773" s="15" t="str">
        <f aca="false">IF(N773="","",SUMIF('Daily Fills'!L752:L20738,'Growth Plan &amp; Statistics'!M773,'Daily Fills'!P752:P20738))</f>
        <v/>
      </c>
      <c r="P773" s="15" t="str">
        <f aca="false">IF(O773="","",SUMIF('Daily Fills'!L752:L20750,'Growth Plan &amp; Statistics'!M773,'Daily Fills'!E752:E20750)/1000000)</f>
        <v/>
      </c>
      <c r="Q773" s="16"/>
      <c r="R773" s="16" t="str">
        <f aca="false">IF(N773="","",F773)</f>
        <v/>
      </c>
      <c r="S773" s="10"/>
    </row>
    <row collapsed="false" customFormat="false" customHeight="false" hidden="false" ht="13.3" outlineLevel="0" r="774">
      <c r="A774" s="16" t="n">
        <v>755</v>
      </c>
      <c r="B774" s="16" t="n">
        <f aca="false">ROUNDUP(A774/5,0)</f>
        <v>151</v>
      </c>
      <c r="C774" s="16" t="n">
        <f aca="false">ROUNDUP(A774/20.83333333,0)</f>
        <v>37</v>
      </c>
      <c r="D774" s="65" t="inlineStr">
        <f aca="false">IF(M774="",IF(C774=C773,D773,EDATE(D773,1)),M774)</f>
        <is>
          <t/>
        </is>
      </c>
      <c r="E774" s="16" t="n">
        <f aca="false">I773</f>
        <v>6867775.81</v>
      </c>
      <c r="F774" s="15" t="n">
        <f aca="false">ROUND(MIN($B$14,IF(SizeCalc="margin",E774*$E$13*$E$12/100000,E774*$I$13/$I$12/10)),2)</f>
        <v>100</v>
      </c>
      <c r="G774" s="15" t="n">
        <f aca="false">$B$12*$B$13</f>
        <v>10</v>
      </c>
      <c r="H774" s="15" t="n">
        <f aca="false">IF(Q774="",G774*F774*10,Q774)</f>
        <v>10000</v>
      </c>
      <c r="I774" s="18" t="n">
        <f aca="false">E774+H774</f>
        <v>6877775.81</v>
      </c>
      <c r="J774" s="18" t="n">
        <f aca="false">J773+(I774-I773)</f>
        <v>6827775.81</v>
      </c>
      <c r="K774" s="67" t="n">
        <f aca="false">H774/E774</f>
        <v>0.00145607548595853</v>
      </c>
      <c r="L774" s="67"/>
      <c r="M774" s="64"/>
      <c r="N774" s="16" t="str">
        <f aca="false">IF(M774="","",SUMIF('Daily Fills'!L753:L20739,'Growth Plan &amp; Statistics'!M774,'Daily Fills'!O753:O20739))</f>
        <v/>
      </c>
      <c r="O774" s="15" t="str">
        <f aca="false">IF(N774="","",SUMIF('Daily Fills'!L753:L20739,'Growth Plan &amp; Statistics'!M774,'Daily Fills'!P753:P20739))</f>
        <v/>
      </c>
      <c r="P774" s="15" t="str">
        <f aca="false">IF(O774="","",SUMIF('Daily Fills'!L753:L20751,'Growth Plan &amp; Statistics'!M774,'Daily Fills'!E753:E20751)/1000000)</f>
        <v/>
      </c>
      <c r="Q774" s="16"/>
      <c r="R774" s="16" t="str">
        <f aca="false">IF(N774="","",F774)</f>
        <v/>
      </c>
      <c r="S774" s="10"/>
    </row>
    <row collapsed="false" customFormat="false" customHeight="false" hidden="false" ht="13.3" outlineLevel="0" r="775">
      <c r="A775" s="16" t="n">
        <v>756</v>
      </c>
      <c r="B775" s="16" t="n">
        <f aca="false">ROUNDUP(A775/5,0)</f>
        <v>152</v>
      </c>
      <c r="C775" s="16" t="n">
        <f aca="false">ROUNDUP(A775/20.83333333,0)</f>
        <v>37</v>
      </c>
      <c r="D775" s="65" t="inlineStr">
        <f aca="false">IF(M775="",IF(C775=C774,D774,EDATE(D774,1)),M775)</f>
        <is>
          <t/>
        </is>
      </c>
      <c r="E775" s="16" t="n">
        <f aca="false">I774</f>
        <v>6877775.81</v>
      </c>
      <c r="F775" s="15" t="n">
        <f aca="false">ROUND(MIN($B$14,IF(SizeCalc="margin",E775*$E$13*$E$12/100000,E775*$I$13/$I$12/10)),2)</f>
        <v>100</v>
      </c>
      <c r="G775" s="15" t="n">
        <f aca="false">$B$12*$B$13</f>
        <v>10</v>
      </c>
      <c r="H775" s="15" t="n">
        <f aca="false">IF(Q775="",G775*F775*10,Q775)</f>
        <v>10000</v>
      </c>
      <c r="I775" s="18" t="n">
        <f aca="false">E775+H775</f>
        <v>6887775.81</v>
      </c>
      <c r="J775" s="18" t="n">
        <f aca="false">J774+(I775-I774)</f>
        <v>6837775.81</v>
      </c>
      <c r="K775" s="67" t="n">
        <f aca="false">H775/E775</f>
        <v>0.00145395841275611</v>
      </c>
      <c r="L775" s="67"/>
      <c r="M775" s="64"/>
      <c r="N775" s="16" t="str">
        <f aca="false">IF(M775="","",SUMIF('Daily Fills'!L754:L20740,'Growth Plan &amp; Statistics'!M775,'Daily Fills'!O754:O20740))</f>
        <v/>
      </c>
      <c r="O775" s="15" t="str">
        <f aca="false">IF(N775="","",SUMIF('Daily Fills'!L754:L20740,'Growth Plan &amp; Statistics'!M775,'Daily Fills'!P754:P20740))</f>
        <v/>
      </c>
      <c r="P775" s="15" t="str">
        <f aca="false">IF(O775="","",SUMIF('Daily Fills'!L754:L20752,'Growth Plan &amp; Statistics'!M775,'Daily Fills'!E754:E20752)/1000000)</f>
        <v/>
      </c>
      <c r="Q775" s="16"/>
      <c r="R775" s="16" t="str">
        <f aca="false">IF(N775="","",F775)</f>
        <v/>
      </c>
      <c r="S775" s="10"/>
    </row>
    <row collapsed="false" customFormat="false" customHeight="false" hidden="false" ht="13.3" outlineLevel="0" r="776">
      <c r="A776" s="16" t="n">
        <v>757</v>
      </c>
      <c r="B776" s="16" t="n">
        <f aca="false">ROUNDUP(A776/5,0)</f>
        <v>152</v>
      </c>
      <c r="C776" s="16" t="n">
        <f aca="false">ROUNDUP(A776/20.83333333,0)</f>
        <v>37</v>
      </c>
      <c r="D776" s="65" t="inlineStr">
        <f aca="false">IF(M776="",IF(C776=C775,D775,EDATE(D775,1)),M776)</f>
        <is>
          <t/>
        </is>
      </c>
      <c r="E776" s="16" t="n">
        <f aca="false">I775</f>
        <v>6887775.81</v>
      </c>
      <c r="F776" s="15" t="n">
        <f aca="false">ROUND(MIN($B$14,IF(SizeCalc="margin",E776*$E$13*$E$12/100000,E776*$I$13/$I$12/10)),2)</f>
        <v>100</v>
      </c>
      <c r="G776" s="15" t="n">
        <f aca="false">$B$12*$B$13</f>
        <v>10</v>
      </c>
      <c r="H776" s="15" t="n">
        <f aca="false">IF(Q776="",G776*F776*10,Q776)</f>
        <v>10000</v>
      </c>
      <c r="I776" s="18" t="n">
        <f aca="false">E776+H776</f>
        <v>6897775.81</v>
      </c>
      <c r="J776" s="18" t="n">
        <f aca="false">J775+(I776-I775)</f>
        <v>6847775.81</v>
      </c>
      <c r="K776" s="67" t="n">
        <f aca="false">H776/E776</f>
        <v>0.00145184748688851</v>
      </c>
      <c r="L776" s="67"/>
      <c r="M776" s="64"/>
      <c r="N776" s="16" t="str">
        <f aca="false">IF(M776="","",SUMIF('Daily Fills'!L755:L20741,'Growth Plan &amp; Statistics'!M776,'Daily Fills'!O755:O20741))</f>
        <v/>
      </c>
      <c r="O776" s="15" t="str">
        <f aca="false">IF(N776="","",SUMIF('Daily Fills'!L755:L20741,'Growth Plan &amp; Statistics'!M776,'Daily Fills'!P755:P20741))</f>
        <v/>
      </c>
      <c r="P776" s="15" t="str">
        <f aca="false">IF(O776="","",SUMIF('Daily Fills'!L755:L20753,'Growth Plan &amp; Statistics'!M776,'Daily Fills'!E755:E20753)/1000000)</f>
        <v/>
      </c>
      <c r="Q776" s="16"/>
      <c r="R776" s="16" t="str">
        <f aca="false">IF(N776="","",F776)</f>
        <v/>
      </c>
      <c r="S776" s="10"/>
    </row>
    <row collapsed="false" customFormat="false" customHeight="false" hidden="false" ht="13.3" outlineLevel="0" r="777">
      <c r="A777" s="16" t="n">
        <v>758</v>
      </c>
      <c r="B777" s="16" t="n">
        <f aca="false">ROUNDUP(A777/5,0)</f>
        <v>152</v>
      </c>
      <c r="C777" s="16" t="n">
        <f aca="false">ROUNDUP(A777/20.83333333,0)</f>
        <v>37</v>
      </c>
      <c r="D777" s="65" t="inlineStr">
        <f aca="false">IF(M777="",IF(C777=C776,D776,EDATE(D776,1)),M777)</f>
        <is>
          <t/>
        </is>
      </c>
      <c r="E777" s="16" t="n">
        <f aca="false">I776</f>
        <v>6897775.81</v>
      </c>
      <c r="F777" s="15" t="n">
        <f aca="false">ROUND(MIN($B$14,IF(SizeCalc="margin",E777*$E$13*$E$12/100000,E777*$I$13/$I$12/10)),2)</f>
        <v>100</v>
      </c>
      <c r="G777" s="15" t="n">
        <f aca="false">$B$12*$B$13</f>
        <v>10</v>
      </c>
      <c r="H777" s="15" t="n">
        <f aca="false">IF(Q777="",G777*F777*10,Q777)</f>
        <v>10000</v>
      </c>
      <c r="I777" s="18" t="n">
        <f aca="false">E777+H777</f>
        <v>6907775.81</v>
      </c>
      <c r="J777" s="18" t="n">
        <f aca="false">J776+(I777-I776)</f>
        <v>6857775.81</v>
      </c>
      <c r="K777" s="67" t="n">
        <f aca="false">H777/E777</f>
        <v>0.00144974268161957</v>
      </c>
      <c r="L777" s="67"/>
      <c r="M777" s="64"/>
      <c r="N777" s="16" t="str">
        <f aca="false">IF(M777="","",SUMIF('Daily Fills'!L756:L20742,'Growth Plan &amp; Statistics'!M777,'Daily Fills'!O756:O20742))</f>
        <v/>
      </c>
      <c r="O777" s="15" t="str">
        <f aca="false">IF(N777="","",SUMIF('Daily Fills'!L756:L20742,'Growth Plan &amp; Statistics'!M777,'Daily Fills'!P756:P20742))</f>
        <v/>
      </c>
      <c r="P777" s="15" t="str">
        <f aca="false">IF(O777="","",SUMIF('Daily Fills'!L756:L20754,'Growth Plan &amp; Statistics'!M777,'Daily Fills'!E756:E20754)/1000000)</f>
        <v/>
      </c>
      <c r="Q777" s="16"/>
      <c r="R777" s="16" t="str">
        <f aca="false">IF(N777="","",F777)</f>
        <v/>
      </c>
      <c r="S777" s="10"/>
    </row>
    <row collapsed="false" customFormat="false" customHeight="false" hidden="false" ht="13.3" outlineLevel="0" r="778">
      <c r="A778" s="16" t="n">
        <v>759</v>
      </c>
      <c r="B778" s="16" t="n">
        <f aca="false">ROUNDUP(A778/5,0)</f>
        <v>152</v>
      </c>
      <c r="C778" s="16" t="n">
        <f aca="false">ROUNDUP(A778/20.83333333,0)</f>
        <v>37</v>
      </c>
      <c r="D778" s="65" t="inlineStr">
        <f aca="false">IF(M778="",IF(C778=C777,D777,EDATE(D777,1)),M778)</f>
        <is>
          <t/>
        </is>
      </c>
      <c r="E778" s="16" t="n">
        <f aca="false">I777</f>
        <v>6907775.81</v>
      </c>
      <c r="F778" s="15" t="n">
        <f aca="false">ROUND(MIN($B$14,IF(SizeCalc="margin",E778*$E$13*$E$12/100000,E778*$I$13/$I$12/10)),2)</f>
        <v>100</v>
      </c>
      <c r="G778" s="15" t="n">
        <f aca="false">$B$12*$B$13</f>
        <v>10</v>
      </c>
      <c r="H778" s="15" t="n">
        <f aca="false">IF(Q778="",G778*F778*10,Q778)</f>
        <v>10000</v>
      </c>
      <c r="I778" s="18" t="n">
        <f aca="false">E778+H778</f>
        <v>6917775.81</v>
      </c>
      <c r="J778" s="18" t="n">
        <f aca="false">J777+(I778-I777)</f>
        <v>6867775.81</v>
      </c>
      <c r="K778" s="67" t="n">
        <f aca="false">H778/E778</f>
        <v>0.00144764397036794</v>
      </c>
      <c r="L778" s="67"/>
      <c r="M778" s="64"/>
      <c r="N778" s="16" t="str">
        <f aca="false">IF(M778="","",SUMIF('Daily Fills'!L757:L20743,'Growth Plan &amp; Statistics'!M778,'Daily Fills'!O757:O20743))</f>
        <v/>
      </c>
      <c r="O778" s="15" t="str">
        <f aca="false">IF(N778="","",SUMIF('Daily Fills'!L757:L20743,'Growth Plan &amp; Statistics'!M778,'Daily Fills'!P757:P20743))</f>
        <v/>
      </c>
      <c r="P778" s="15" t="str">
        <f aca="false">IF(O778="","",SUMIF('Daily Fills'!L757:L20755,'Growth Plan &amp; Statistics'!M778,'Daily Fills'!E757:E20755)/1000000)</f>
        <v/>
      </c>
      <c r="Q778" s="16"/>
      <c r="R778" s="16" t="str">
        <f aca="false">IF(N778="","",F778)</f>
        <v/>
      </c>
      <c r="S778" s="10"/>
    </row>
    <row collapsed="false" customFormat="false" customHeight="false" hidden="false" ht="13.3" outlineLevel="0" r="779">
      <c r="A779" s="16" t="n">
        <v>760</v>
      </c>
      <c r="B779" s="16" t="n">
        <f aca="false">ROUNDUP(A779/5,0)</f>
        <v>152</v>
      </c>
      <c r="C779" s="16" t="n">
        <f aca="false">ROUNDUP(A779/20.83333333,0)</f>
        <v>37</v>
      </c>
      <c r="D779" s="65" t="inlineStr">
        <f aca="false">IF(M779="",IF(C779=C778,D778,EDATE(D778,1)),M779)</f>
        <is>
          <t/>
        </is>
      </c>
      <c r="E779" s="16" t="n">
        <f aca="false">I778</f>
        <v>6917775.81</v>
      </c>
      <c r="F779" s="15" t="n">
        <f aca="false">ROUND(MIN($B$14,IF(SizeCalc="margin",E779*$E$13*$E$12/100000,E779*$I$13/$I$12/10)),2)</f>
        <v>100</v>
      </c>
      <c r="G779" s="15" t="n">
        <f aca="false">$B$12*$B$13</f>
        <v>10</v>
      </c>
      <c r="H779" s="15" t="n">
        <f aca="false">IF(Q779="",G779*F779*10,Q779)</f>
        <v>10000</v>
      </c>
      <c r="I779" s="18" t="n">
        <f aca="false">E779+H779</f>
        <v>6927775.81</v>
      </c>
      <c r="J779" s="18" t="n">
        <f aca="false">J778+(I779-I778)</f>
        <v>6877775.81</v>
      </c>
      <c r="K779" s="67" t="n">
        <f aca="false">H779/E779</f>
        <v>0.00144555132670597</v>
      </c>
      <c r="L779" s="67"/>
      <c r="M779" s="64"/>
      <c r="N779" s="16" t="str">
        <f aca="false">IF(M779="","",SUMIF('Daily Fills'!L758:L20744,'Growth Plan &amp; Statistics'!M779,'Daily Fills'!O758:O20744))</f>
        <v/>
      </c>
      <c r="O779" s="15" t="str">
        <f aca="false">IF(N779="","",SUMIF('Daily Fills'!L758:L20744,'Growth Plan &amp; Statistics'!M779,'Daily Fills'!P758:P20744))</f>
        <v/>
      </c>
      <c r="P779" s="15" t="str">
        <f aca="false">IF(O779="","",SUMIF('Daily Fills'!L758:L20756,'Growth Plan &amp; Statistics'!M779,'Daily Fills'!E758:E20756)/1000000)</f>
        <v/>
      </c>
      <c r="Q779" s="16"/>
      <c r="R779" s="16" t="str">
        <f aca="false">IF(N779="","",F779)</f>
        <v/>
      </c>
      <c r="S779" s="10"/>
    </row>
    <row collapsed="false" customFormat="false" customHeight="false" hidden="false" ht="13.3" outlineLevel="0" r="780">
      <c r="A780" s="16" t="n">
        <v>761</v>
      </c>
      <c r="B780" s="16" t="n">
        <f aca="false">ROUNDUP(A780/5,0)</f>
        <v>153</v>
      </c>
      <c r="C780" s="16" t="n">
        <f aca="false">ROUNDUP(A780/20.83333333,0)</f>
        <v>37</v>
      </c>
      <c r="D780" s="65" t="inlineStr">
        <f aca="false">IF(M780="",IF(C780=C779,D779,EDATE(D779,1)),M780)</f>
        <is>
          <t/>
        </is>
      </c>
      <c r="E780" s="16" t="n">
        <f aca="false">I779</f>
        <v>6927775.81</v>
      </c>
      <c r="F780" s="15" t="n">
        <f aca="false">ROUND(MIN($B$14,IF(SizeCalc="margin",E780*$E$13*$E$12/100000,E780*$I$13/$I$12/10)),2)</f>
        <v>100</v>
      </c>
      <c r="G780" s="15" t="n">
        <f aca="false">$B$12*$B$13</f>
        <v>10</v>
      </c>
      <c r="H780" s="15" t="n">
        <f aca="false">IF(Q780="",G780*F780*10,Q780)</f>
        <v>10000</v>
      </c>
      <c r="I780" s="18" t="n">
        <f aca="false">E780+H780</f>
        <v>6937775.81</v>
      </c>
      <c r="J780" s="18" t="n">
        <f aca="false">J779+(I780-I779)</f>
        <v>6887775.81</v>
      </c>
      <c r="K780" s="67" t="n">
        <f aca="false">H780/E780</f>
        <v>0.00144346472435863</v>
      </c>
      <c r="L780" s="67"/>
      <c r="M780" s="64"/>
      <c r="N780" s="16" t="str">
        <f aca="false">IF(M780="","",SUMIF('Daily Fills'!L759:L20745,'Growth Plan &amp; Statistics'!M780,'Daily Fills'!O759:O20745))</f>
        <v/>
      </c>
      <c r="O780" s="15" t="str">
        <f aca="false">IF(N780="","",SUMIF('Daily Fills'!L759:L20745,'Growth Plan &amp; Statistics'!M780,'Daily Fills'!P759:P20745))</f>
        <v/>
      </c>
      <c r="P780" s="15" t="str">
        <f aca="false">IF(O780="","",SUMIF('Daily Fills'!L759:L20757,'Growth Plan &amp; Statistics'!M780,'Daily Fills'!E759:E20757)/1000000)</f>
        <v/>
      </c>
      <c r="Q780" s="16"/>
      <c r="R780" s="16" t="str">
        <f aca="false">IF(N780="","",F780)</f>
        <v/>
      </c>
      <c r="S780" s="10"/>
    </row>
    <row collapsed="false" customFormat="false" customHeight="false" hidden="false" ht="13.3" outlineLevel="0" r="781">
      <c r="A781" s="16" t="n">
        <v>762</v>
      </c>
      <c r="B781" s="16" t="n">
        <f aca="false">ROUNDUP(A781/5,0)</f>
        <v>153</v>
      </c>
      <c r="C781" s="16" t="n">
        <f aca="false">ROUNDUP(A781/20.83333333,0)</f>
        <v>37</v>
      </c>
      <c r="D781" s="65" t="inlineStr">
        <f aca="false">IF(M781="",IF(C781=C780,D780,EDATE(D780,1)),M781)</f>
        <is>
          <t/>
        </is>
      </c>
      <c r="E781" s="16" t="n">
        <f aca="false">I780</f>
        <v>6937775.81</v>
      </c>
      <c r="F781" s="15" t="n">
        <f aca="false">ROUND(MIN($B$14,IF(SizeCalc="margin",E781*$E$13*$E$12/100000,E781*$I$13/$I$12/10)),2)</f>
        <v>100</v>
      </c>
      <c r="G781" s="15" t="n">
        <f aca="false">$B$12*$B$13</f>
        <v>10</v>
      </c>
      <c r="H781" s="15" t="n">
        <f aca="false">IF(Q781="",G781*F781*10,Q781)</f>
        <v>10000</v>
      </c>
      <c r="I781" s="18" t="n">
        <f aca="false">E781+H781</f>
        <v>6947775.81</v>
      </c>
      <c r="J781" s="18" t="n">
        <f aca="false">J780+(I781-I780)</f>
        <v>6897775.81</v>
      </c>
      <c r="K781" s="67" t="n">
        <f aca="false">H781/E781</f>
        <v>0.00144138413720232</v>
      </c>
      <c r="L781" s="67"/>
      <c r="M781" s="64"/>
      <c r="N781" s="16" t="str">
        <f aca="false">IF(M781="","",SUMIF('Daily Fills'!L760:L20746,'Growth Plan &amp; Statistics'!M781,'Daily Fills'!O760:O20746))</f>
        <v/>
      </c>
      <c r="O781" s="15" t="str">
        <f aca="false">IF(N781="","",SUMIF('Daily Fills'!L760:L20746,'Growth Plan &amp; Statistics'!M781,'Daily Fills'!P760:P20746))</f>
        <v/>
      </c>
      <c r="P781" s="15" t="str">
        <f aca="false">IF(O781="","",SUMIF('Daily Fills'!L760:L20758,'Growth Plan &amp; Statistics'!M781,'Daily Fills'!E760:E20758)/1000000)</f>
        <v/>
      </c>
      <c r="Q781" s="16"/>
      <c r="R781" s="16" t="str">
        <f aca="false">IF(N781="","",F781)</f>
        <v/>
      </c>
      <c r="S781" s="10"/>
    </row>
    <row collapsed="false" customFormat="false" customHeight="false" hidden="false" ht="13.3" outlineLevel="0" r="782">
      <c r="A782" s="16" t="n">
        <v>763</v>
      </c>
      <c r="B782" s="16" t="n">
        <f aca="false">ROUNDUP(A782/5,0)</f>
        <v>153</v>
      </c>
      <c r="C782" s="16" t="n">
        <f aca="false">ROUNDUP(A782/20.83333333,0)</f>
        <v>37</v>
      </c>
      <c r="D782" s="65" t="inlineStr">
        <f aca="false">IF(M782="",IF(C782=C781,D781,EDATE(D781,1)),M782)</f>
        <is>
          <t/>
        </is>
      </c>
      <c r="E782" s="16" t="n">
        <f aca="false">I781</f>
        <v>6947775.81</v>
      </c>
      <c r="F782" s="15" t="n">
        <f aca="false">ROUND(MIN($B$14,IF(SizeCalc="margin",E782*$E$13*$E$12/100000,E782*$I$13/$I$12/10)),2)</f>
        <v>100</v>
      </c>
      <c r="G782" s="15" t="n">
        <f aca="false">$B$12*$B$13</f>
        <v>10</v>
      </c>
      <c r="H782" s="15" t="n">
        <f aca="false">IF(Q782="",G782*F782*10,Q782)</f>
        <v>10000</v>
      </c>
      <c r="I782" s="18" t="n">
        <f aca="false">E782+H782</f>
        <v>6957775.81</v>
      </c>
      <c r="J782" s="18" t="n">
        <f aca="false">J781+(I782-I781)</f>
        <v>6907775.81</v>
      </c>
      <c r="K782" s="67" t="n">
        <f aca="false">H782/E782</f>
        <v>0.0014393095392639</v>
      </c>
      <c r="L782" s="67"/>
      <c r="M782" s="64"/>
      <c r="N782" s="16" t="str">
        <f aca="false">IF(M782="","",SUMIF('Daily Fills'!L761:L20747,'Growth Plan &amp; Statistics'!M782,'Daily Fills'!O761:O20747))</f>
        <v/>
      </c>
      <c r="O782" s="15" t="str">
        <f aca="false">IF(N782="","",SUMIF('Daily Fills'!L761:L20747,'Growth Plan &amp; Statistics'!M782,'Daily Fills'!P761:P20747))</f>
        <v/>
      </c>
      <c r="P782" s="15" t="str">
        <f aca="false">IF(O782="","",SUMIF('Daily Fills'!L761:L20759,'Growth Plan &amp; Statistics'!M782,'Daily Fills'!E761:E20759)/1000000)</f>
        <v/>
      </c>
      <c r="Q782" s="16"/>
      <c r="R782" s="16" t="str">
        <f aca="false">IF(N782="","",F782)</f>
        <v/>
      </c>
      <c r="S782" s="10"/>
    </row>
    <row collapsed="false" customFormat="false" customHeight="false" hidden="false" ht="13.3" outlineLevel="0" r="783">
      <c r="A783" s="16" t="n">
        <v>764</v>
      </c>
      <c r="B783" s="16" t="n">
        <f aca="false">ROUNDUP(A783/5,0)</f>
        <v>153</v>
      </c>
      <c r="C783" s="16" t="n">
        <f aca="false">ROUNDUP(A783/20.83333333,0)</f>
        <v>37</v>
      </c>
      <c r="D783" s="65" t="inlineStr">
        <f aca="false">IF(M783="",IF(C783=C782,D782,EDATE(D782,1)),M783)</f>
        <is>
          <t/>
        </is>
      </c>
      <c r="E783" s="16" t="n">
        <f aca="false">I782</f>
        <v>6957775.81</v>
      </c>
      <c r="F783" s="15" t="n">
        <f aca="false">ROUND(MIN($B$14,IF(SizeCalc="margin",E783*$E$13*$E$12/100000,E783*$I$13/$I$12/10)),2)</f>
        <v>100</v>
      </c>
      <c r="G783" s="15" t="n">
        <f aca="false">$B$12*$B$13</f>
        <v>10</v>
      </c>
      <c r="H783" s="15" t="n">
        <f aca="false">IF(Q783="",G783*F783*10,Q783)</f>
        <v>10000</v>
      </c>
      <c r="I783" s="18" t="n">
        <f aca="false">E783+H783</f>
        <v>6967775.81</v>
      </c>
      <c r="J783" s="18" t="n">
        <f aca="false">J782+(I783-I782)</f>
        <v>6917775.81</v>
      </c>
      <c r="K783" s="67" t="n">
        <f aca="false">H783/E783</f>
        <v>0.00143724090471952</v>
      </c>
      <c r="L783" s="67"/>
      <c r="M783" s="64"/>
      <c r="N783" s="16" t="str">
        <f aca="false">IF(M783="","",SUMIF('Daily Fills'!L762:L20748,'Growth Plan &amp; Statistics'!M783,'Daily Fills'!O762:O20748))</f>
        <v/>
      </c>
      <c r="O783" s="15" t="str">
        <f aca="false">IF(N783="","",SUMIF('Daily Fills'!L762:L20748,'Growth Plan &amp; Statistics'!M783,'Daily Fills'!P762:P20748))</f>
        <v/>
      </c>
      <c r="P783" s="15" t="str">
        <f aca="false">IF(O783="","",SUMIF('Daily Fills'!L762:L20760,'Growth Plan &amp; Statistics'!M783,'Daily Fills'!E762:E20760)/1000000)</f>
        <v/>
      </c>
      <c r="Q783" s="16"/>
      <c r="R783" s="16" t="str">
        <f aca="false">IF(N783="","",F783)</f>
        <v/>
      </c>
      <c r="S783" s="10"/>
    </row>
    <row collapsed="false" customFormat="false" customHeight="false" hidden="false" ht="13.3" outlineLevel="0" r="784">
      <c r="A784" s="16" t="n">
        <v>765</v>
      </c>
      <c r="B784" s="16" t="n">
        <f aca="false">ROUNDUP(A784/5,0)</f>
        <v>153</v>
      </c>
      <c r="C784" s="16" t="n">
        <f aca="false">ROUNDUP(A784/20.83333333,0)</f>
        <v>37</v>
      </c>
      <c r="D784" s="65" t="inlineStr">
        <f aca="false">IF(M784="",IF(C784=C783,D783,EDATE(D783,1)),M784)</f>
        <is>
          <t/>
        </is>
      </c>
      <c r="E784" s="16" t="n">
        <f aca="false">I783</f>
        <v>6967775.81</v>
      </c>
      <c r="F784" s="15" t="n">
        <f aca="false">ROUND(MIN($B$14,IF(SizeCalc="margin",E784*$E$13*$E$12/100000,E784*$I$13/$I$12/10)),2)</f>
        <v>100</v>
      </c>
      <c r="G784" s="15" t="n">
        <f aca="false">$B$12*$B$13</f>
        <v>10</v>
      </c>
      <c r="H784" s="15" t="n">
        <f aca="false">IF(Q784="",G784*F784*10,Q784)</f>
        <v>10000</v>
      </c>
      <c r="I784" s="18" t="n">
        <f aca="false">E784+H784</f>
        <v>6977775.81</v>
      </c>
      <c r="J784" s="18" t="n">
        <f aca="false">J783+(I784-I783)</f>
        <v>6927775.81</v>
      </c>
      <c r="K784" s="67" t="n">
        <f aca="false">H784/E784</f>
        <v>0.00143517820789357</v>
      </c>
      <c r="L784" s="67"/>
      <c r="M784" s="64"/>
      <c r="N784" s="16" t="str">
        <f aca="false">IF(M784="","",SUMIF('Daily Fills'!L763:L20749,'Growth Plan &amp; Statistics'!M784,'Daily Fills'!O763:O20749))</f>
        <v/>
      </c>
      <c r="O784" s="15" t="str">
        <f aca="false">IF(N784="","",SUMIF('Daily Fills'!L763:L20749,'Growth Plan &amp; Statistics'!M784,'Daily Fills'!P763:P20749))</f>
        <v/>
      </c>
      <c r="P784" s="15" t="str">
        <f aca="false">IF(O784="","",SUMIF('Daily Fills'!L763:L20761,'Growth Plan &amp; Statistics'!M784,'Daily Fills'!E763:E20761)/1000000)</f>
        <v/>
      </c>
      <c r="Q784" s="16"/>
      <c r="R784" s="16" t="str">
        <f aca="false">IF(N784="","",F784)</f>
        <v/>
      </c>
      <c r="S784" s="10"/>
    </row>
    <row collapsed="false" customFormat="false" customHeight="false" hidden="false" ht="13.3" outlineLevel="0" r="785">
      <c r="A785" s="16" t="n">
        <v>766</v>
      </c>
      <c r="B785" s="16" t="n">
        <f aca="false">ROUNDUP(A785/5,0)</f>
        <v>154</v>
      </c>
      <c r="C785" s="16" t="n">
        <f aca="false">ROUNDUP(A785/20.83333333,0)</f>
        <v>37</v>
      </c>
      <c r="D785" s="65" t="inlineStr">
        <f aca="false">IF(M785="",IF(C785=C784,D784,EDATE(D784,1)),M785)</f>
        <is>
          <t/>
        </is>
      </c>
      <c r="E785" s="16" t="n">
        <f aca="false">I784</f>
        <v>6977775.81</v>
      </c>
      <c r="F785" s="15" t="n">
        <f aca="false">ROUND(MIN($B$14,IF(SizeCalc="margin",E785*$E$13*$E$12/100000,E785*$I$13/$I$12/10)),2)</f>
        <v>100</v>
      </c>
      <c r="G785" s="15" t="n">
        <f aca="false">$B$12*$B$13</f>
        <v>10</v>
      </c>
      <c r="H785" s="15" t="n">
        <f aca="false">IF(Q785="",G785*F785*10,Q785)</f>
        <v>10000</v>
      </c>
      <c r="I785" s="18" t="n">
        <f aca="false">E785+H785</f>
        <v>6987775.81</v>
      </c>
      <c r="J785" s="18" t="n">
        <f aca="false">J784+(I785-I784)</f>
        <v>6937775.81</v>
      </c>
      <c r="K785" s="67" t="n">
        <f aca="false">H785/E785</f>
        <v>0.00143312142325765</v>
      </c>
      <c r="L785" s="67"/>
      <c r="M785" s="64"/>
      <c r="N785" s="16" t="str">
        <f aca="false">IF(M785="","",SUMIF('Daily Fills'!L764:L20750,'Growth Plan &amp; Statistics'!M785,'Daily Fills'!O764:O20750))</f>
        <v/>
      </c>
      <c r="O785" s="15" t="str">
        <f aca="false">IF(N785="","",SUMIF('Daily Fills'!L764:L20750,'Growth Plan &amp; Statistics'!M785,'Daily Fills'!P764:P20750))</f>
        <v/>
      </c>
      <c r="P785" s="15" t="str">
        <f aca="false">IF(O785="","",SUMIF('Daily Fills'!L764:L20762,'Growth Plan &amp; Statistics'!M785,'Daily Fills'!E764:E20762)/1000000)</f>
        <v/>
      </c>
      <c r="Q785" s="16"/>
      <c r="R785" s="16" t="str">
        <f aca="false">IF(N785="","",F785)</f>
        <v/>
      </c>
      <c r="S785" s="10"/>
    </row>
    <row collapsed="false" customFormat="false" customHeight="false" hidden="false" ht="13.3" outlineLevel="0" r="786">
      <c r="A786" s="16" t="n">
        <v>767</v>
      </c>
      <c r="B786" s="16" t="n">
        <f aca="false">ROUNDUP(A786/5,0)</f>
        <v>154</v>
      </c>
      <c r="C786" s="16" t="n">
        <f aca="false">ROUNDUP(A786/20.83333333,0)</f>
        <v>37</v>
      </c>
      <c r="D786" s="65" t="inlineStr">
        <f aca="false">IF(M786="",IF(C786=C785,D785,EDATE(D785,1)),M786)</f>
        <is>
          <t/>
        </is>
      </c>
      <c r="E786" s="16" t="n">
        <f aca="false">I785</f>
        <v>6987775.81</v>
      </c>
      <c r="F786" s="15" t="n">
        <f aca="false">ROUND(MIN($B$14,IF(SizeCalc="margin",E786*$E$13*$E$12/100000,E786*$I$13/$I$12/10)),2)</f>
        <v>100</v>
      </c>
      <c r="G786" s="15" t="n">
        <f aca="false">$B$12*$B$13</f>
        <v>10</v>
      </c>
      <c r="H786" s="15" t="n">
        <f aca="false">IF(Q786="",G786*F786*10,Q786)</f>
        <v>10000</v>
      </c>
      <c r="I786" s="18" t="n">
        <f aca="false">E786+H786</f>
        <v>6997775.81</v>
      </c>
      <c r="J786" s="18" t="n">
        <f aca="false">J785+(I786-I785)</f>
        <v>6947775.81</v>
      </c>
      <c r="K786" s="67" t="n">
        <f aca="false">H786/E786</f>
        <v>0.00143107052542946</v>
      </c>
      <c r="L786" s="67"/>
      <c r="M786" s="64"/>
      <c r="N786" s="16" t="str">
        <f aca="false">IF(M786="","",SUMIF('Daily Fills'!L765:L20751,'Growth Plan &amp; Statistics'!M786,'Daily Fills'!O765:O20751))</f>
        <v/>
      </c>
      <c r="O786" s="15" t="str">
        <f aca="false">IF(N786="","",SUMIF('Daily Fills'!L765:L20751,'Growth Plan &amp; Statistics'!M786,'Daily Fills'!P765:P20751))</f>
        <v/>
      </c>
      <c r="P786" s="15" t="str">
        <f aca="false">IF(O786="","",SUMIF('Daily Fills'!L765:L20763,'Growth Plan &amp; Statistics'!M786,'Daily Fills'!E765:E20763)/1000000)</f>
        <v/>
      </c>
      <c r="Q786" s="16"/>
      <c r="R786" s="16" t="str">
        <f aca="false">IF(N786="","",F786)</f>
        <v/>
      </c>
      <c r="S786" s="10"/>
    </row>
    <row collapsed="false" customFormat="false" customHeight="false" hidden="false" ht="13.3" outlineLevel="0" r="787">
      <c r="A787" s="16" t="n">
        <v>768</v>
      </c>
      <c r="B787" s="16" t="n">
        <f aca="false">ROUNDUP(A787/5,0)</f>
        <v>154</v>
      </c>
      <c r="C787" s="16" t="n">
        <f aca="false">ROUNDUP(A787/20.83333333,0)</f>
        <v>37</v>
      </c>
      <c r="D787" s="65" t="inlineStr">
        <f aca="false">IF(M787="",IF(C787=C786,D786,EDATE(D786,1)),M787)</f>
        <is>
          <t/>
        </is>
      </c>
      <c r="E787" s="16" t="n">
        <f aca="false">I786</f>
        <v>6997775.81</v>
      </c>
      <c r="F787" s="15" t="n">
        <f aca="false">ROUND(MIN($B$14,IF(SizeCalc="margin",E787*$E$13*$E$12/100000,E787*$I$13/$I$12/10)),2)</f>
        <v>100</v>
      </c>
      <c r="G787" s="15" t="n">
        <f aca="false">$B$12*$B$13</f>
        <v>10</v>
      </c>
      <c r="H787" s="15" t="n">
        <f aca="false">IF(Q787="",G787*F787*10,Q787)</f>
        <v>10000</v>
      </c>
      <c r="I787" s="18" t="n">
        <f aca="false">E787+H787</f>
        <v>7007775.81</v>
      </c>
      <c r="J787" s="18" t="n">
        <f aca="false">J786+(I787-I786)</f>
        <v>6957775.81</v>
      </c>
      <c r="K787" s="67" t="n">
        <f aca="false">H787/E787</f>
        <v>0.00142902548917182</v>
      </c>
      <c r="L787" s="67"/>
      <c r="M787" s="64"/>
      <c r="N787" s="16" t="str">
        <f aca="false">IF(M787="","",SUMIF('Daily Fills'!L766:L20752,'Growth Plan &amp; Statistics'!M787,'Daily Fills'!O766:O20752))</f>
        <v/>
      </c>
      <c r="O787" s="15" t="str">
        <f aca="false">IF(N787="","",SUMIF('Daily Fills'!L766:L20752,'Growth Plan &amp; Statistics'!M787,'Daily Fills'!P766:P20752))</f>
        <v/>
      </c>
      <c r="P787" s="15" t="str">
        <f aca="false">IF(O787="","",SUMIF('Daily Fills'!L766:L20764,'Growth Plan &amp; Statistics'!M787,'Daily Fills'!E766:E20764)/1000000)</f>
        <v/>
      </c>
      <c r="Q787" s="16"/>
      <c r="R787" s="16" t="str">
        <f aca="false">IF(N787="","",F787)</f>
        <v/>
      </c>
      <c r="S787" s="10"/>
    </row>
    <row collapsed="false" customFormat="false" customHeight="false" hidden="false" ht="13.3" outlineLevel="0" r="788">
      <c r="A788" s="16" t="n">
        <v>769</v>
      </c>
      <c r="B788" s="16" t="n">
        <f aca="false">ROUNDUP(A788/5,0)</f>
        <v>154</v>
      </c>
      <c r="C788" s="16" t="n">
        <f aca="false">ROUNDUP(A788/20.83333333,0)</f>
        <v>37</v>
      </c>
      <c r="D788" s="65" t="inlineStr">
        <f aca="false">IF(M788="",IF(C788=C787,D787,EDATE(D787,1)),M788)</f>
        <is>
          <t/>
        </is>
      </c>
      <c r="E788" s="16" t="n">
        <f aca="false">I787</f>
        <v>7007775.81</v>
      </c>
      <c r="F788" s="15" t="n">
        <f aca="false">ROUND(MIN($B$14,IF(SizeCalc="margin",E788*$E$13*$E$12/100000,E788*$I$13/$I$12/10)),2)</f>
        <v>100</v>
      </c>
      <c r="G788" s="15" t="n">
        <f aca="false">$B$12*$B$13</f>
        <v>10</v>
      </c>
      <c r="H788" s="15" t="n">
        <f aca="false">IF(Q788="",G788*F788*10,Q788)</f>
        <v>10000</v>
      </c>
      <c r="I788" s="18" t="n">
        <f aca="false">E788+H788</f>
        <v>7017775.81</v>
      </c>
      <c r="J788" s="18" t="n">
        <f aca="false">J787+(I788-I787)</f>
        <v>6967775.81</v>
      </c>
      <c r="K788" s="67" t="n">
        <f aca="false">H788/E788</f>
        <v>0.00142698628939158</v>
      </c>
      <c r="L788" s="67"/>
      <c r="M788" s="64"/>
      <c r="N788" s="16" t="str">
        <f aca="false">IF(M788="","",SUMIF('Daily Fills'!L767:L20753,'Growth Plan &amp; Statistics'!M788,'Daily Fills'!O767:O20753))</f>
        <v/>
      </c>
      <c r="O788" s="15" t="str">
        <f aca="false">IF(N788="","",SUMIF('Daily Fills'!L767:L20753,'Growth Plan &amp; Statistics'!M788,'Daily Fills'!P767:P20753))</f>
        <v/>
      </c>
      <c r="P788" s="15" t="str">
        <f aca="false">IF(O788="","",SUMIF('Daily Fills'!L767:L20765,'Growth Plan &amp; Statistics'!M788,'Daily Fills'!E767:E20765)/1000000)</f>
        <v/>
      </c>
      <c r="Q788" s="16"/>
      <c r="R788" s="16" t="str">
        <f aca="false">IF(N788="","",F788)</f>
        <v/>
      </c>
      <c r="S788" s="10"/>
    </row>
    <row collapsed="false" customFormat="false" customHeight="false" hidden="false" ht="13.3" outlineLevel="0" r="789">
      <c r="A789" s="16" t="n">
        <v>770</v>
      </c>
      <c r="B789" s="16" t="n">
        <f aca="false">ROUNDUP(A789/5,0)</f>
        <v>154</v>
      </c>
      <c r="C789" s="16" t="n">
        <f aca="false">ROUNDUP(A789/20.83333333,0)</f>
        <v>37</v>
      </c>
      <c r="D789" s="65" t="inlineStr">
        <f aca="false">IF(M789="",IF(C789=C788,D788,EDATE(D788,1)),M789)</f>
        <is>
          <t/>
        </is>
      </c>
      <c r="E789" s="16" t="n">
        <f aca="false">I788</f>
        <v>7017775.81</v>
      </c>
      <c r="F789" s="15" t="n">
        <f aca="false">ROUND(MIN($B$14,IF(SizeCalc="margin",E789*$E$13*$E$12/100000,E789*$I$13/$I$12/10)),2)</f>
        <v>100</v>
      </c>
      <c r="G789" s="15" t="n">
        <f aca="false">$B$12*$B$13</f>
        <v>10</v>
      </c>
      <c r="H789" s="15" t="n">
        <f aca="false">IF(Q789="",G789*F789*10,Q789)</f>
        <v>10000</v>
      </c>
      <c r="I789" s="18" t="n">
        <f aca="false">E789+H789</f>
        <v>7027775.81</v>
      </c>
      <c r="J789" s="18" t="n">
        <f aca="false">J788+(I789-I788)</f>
        <v>6977775.81</v>
      </c>
      <c r="K789" s="67" t="n">
        <f aca="false">H789/E789</f>
        <v>0.00142495290113863</v>
      </c>
      <c r="L789" s="67"/>
      <c r="M789" s="64"/>
      <c r="N789" s="16" t="str">
        <f aca="false">IF(M789="","",SUMIF('Daily Fills'!L768:L20754,'Growth Plan &amp; Statistics'!M789,'Daily Fills'!O768:O20754))</f>
        <v/>
      </c>
      <c r="O789" s="15" t="str">
        <f aca="false">IF(N789="","",SUMIF('Daily Fills'!L768:L20754,'Growth Plan &amp; Statistics'!M789,'Daily Fills'!P768:P20754))</f>
        <v/>
      </c>
      <c r="P789" s="15" t="str">
        <f aca="false">IF(O789="","",SUMIF('Daily Fills'!L768:L20766,'Growth Plan &amp; Statistics'!M789,'Daily Fills'!E768:E20766)/1000000)</f>
        <v/>
      </c>
      <c r="Q789" s="16"/>
      <c r="R789" s="16" t="str">
        <f aca="false">IF(N789="","",F789)</f>
        <v/>
      </c>
      <c r="S789" s="10"/>
    </row>
    <row collapsed="false" customFormat="false" customHeight="false" hidden="false" ht="13.3" outlineLevel="0" r="790">
      <c r="A790" s="16" t="n">
        <v>771</v>
      </c>
      <c r="B790" s="16" t="n">
        <f aca="false">ROUNDUP(A790/5,0)</f>
        <v>155</v>
      </c>
      <c r="C790" s="16" t="n">
        <f aca="false">ROUNDUP(A790/20.83333333,0)</f>
        <v>38</v>
      </c>
      <c r="D790" s="65" t="n">
        <f aca="false">IF(M790="",IF(C790=C789,D789,EDATE(D789,1)),M790)</f>
        <v>42936</v>
      </c>
      <c r="E790" s="16" t="n">
        <f aca="false">I789</f>
        <v>7027775.81</v>
      </c>
      <c r="F790" s="15" t="n">
        <f aca="false">ROUND(MIN($B$14,IF(SizeCalc="margin",E790*$E$13*$E$12/100000,E790*$I$13/$I$12/10)),2)</f>
        <v>100</v>
      </c>
      <c r="G790" s="15" t="n">
        <f aca="false">$B$12*$B$13</f>
        <v>10</v>
      </c>
      <c r="H790" s="15" t="n">
        <f aca="false">IF(Q790="",G790*F790*10,Q790)</f>
        <v>10000</v>
      </c>
      <c r="I790" s="18" t="n">
        <f aca="false">E790+H790</f>
        <v>7037775.81</v>
      </c>
      <c r="J790" s="18" t="n">
        <f aca="false">J789+(I790-I789)</f>
        <v>6987775.81</v>
      </c>
      <c r="K790" s="67" t="n">
        <f aca="false">H790/E790</f>
        <v>0.00142292529960485</v>
      </c>
      <c r="L790" s="67"/>
      <c r="M790" s="64"/>
      <c r="N790" s="16" t="str">
        <f aca="false">IF(M790="","",SUMIF('Daily Fills'!L769:L20755,'Growth Plan &amp; Statistics'!M790,'Daily Fills'!O769:O20755))</f>
        <v/>
      </c>
      <c r="O790" s="15" t="str">
        <f aca="false">IF(N790="","",SUMIF('Daily Fills'!L769:L20755,'Growth Plan &amp; Statistics'!M790,'Daily Fills'!P769:P20755))</f>
        <v/>
      </c>
      <c r="P790" s="15" t="str">
        <f aca="false">IF(O790="","",SUMIF('Daily Fills'!L769:L20767,'Growth Plan &amp; Statistics'!M790,'Daily Fills'!E769:E20767)/1000000)</f>
        <v/>
      </c>
      <c r="Q790" s="16"/>
      <c r="R790" s="16" t="str">
        <f aca="false">IF(N790="","",F790)</f>
        <v/>
      </c>
      <c r="S790" s="10"/>
    </row>
    <row collapsed="false" customFormat="false" customHeight="false" hidden="false" ht="13.3" outlineLevel="0" r="791">
      <c r="A791" s="16" t="n">
        <v>772</v>
      </c>
      <c r="B791" s="16" t="n">
        <f aca="false">ROUNDUP(A791/5,0)</f>
        <v>155</v>
      </c>
      <c r="C791" s="16" t="n">
        <f aca="false">ROUNDUP(A791/20.83333333,0)</f>
        <v>38</v>
      </c>
      <c r="D791" s="65" t="inlineStr">
        <f aca="false">IF(M791="",IF(C791=C790,D790,EDATE(D790,1)),M791)</f>
        <is>
          <t/>
        </is>
      </c>
      <c r="E791" s="16" t="n">
        <f aca="false">I790</f>
        <v>7037775.81</v>
      </c>
      <c r="F791" s="15" t="n">
        <f aca="false">ROUND(MIN($B$14,IF(SizeCalc="margin",E791*$E$13*$E$12/100000,E791*$I$13/$I$12/10)),2)</f>
        <v>100</v>
      </c>
      <c r="G791" s="15" t="n">
        <f aca="false">$B$12*$B$13</f>
        <v>10</v>
      </c>
      <c r="H791" s="15" t="n">
        <f aca="false">IF(Q791="",G791*F791*10,Q791)</f>
        <v>10000</v>
      </c>
      <c r="I791" s="18" t="n">
        <f aca="false">E791+H791</f>
        <v>7047775.81</v>
      </c>
      <c r="J791" s="18" t="n">
        <f aca="false">J790+(I791-I790)</f>
        <v>6997775.81</v>
      </c>
      <c r="K791" s="67" t="n">
        <f aca="false">H791/E791</f>
        <v>0.00142090346012315</v>
      </c>
      <c r="L791" s="67"/>
      <c r="M791" s="64"/>
      <c r="N791" s="16" t="str">
        <f aca="false">IF(M791="","",SUMIF('Daily Fills'!L770:L20756,'Growth Plan &amp; Statistics'!M791,'Daily Fills'!O770:O20756))</f>
        <v/>
      </c>
      <c r="O791" s="15" t="str">
        <f aca="false">IF(N791="","",SUMIF('Daily Fills'!L770:L20756,'Growth Plan &amp; Statistics'!M791,'Daily Fills'!P770:P20756))</f>
        <v/>
      </c>
      <c r="P791" s="15" t="str">
        <f aca="false">IF(O791="","",SUMIF('Daily Fills'!L770:L20768,'Growth Plan &amp; Statistics'!M791,'Daily Fills'!E770:E20768)/1000000)</f>
        <v/>
      </c>
      <c r="Q791" s="16"/>
      <c r="R791" s="16" t="str">
        <f aca="false">IF(N791="","",F791)</f>
        <v/>
      </c>
      <c r="S791" s="10"/>
    </row>
    <row collapsed="false" customFormat="false" customHeight="false" hidden="false" ht="13.3" outlineLevel="0" r="792">
      <c r="A792" s="16" t="n">
        <v>773</v>
      </c>
      <c r="B792" s="16" t="n">
        <f aca="false">ROUNDUP(A792/5,0)</f>
        <v>155</v>
      </c>
      <c r="C792" s="16" t="n">
        <f aca="false">ROUNDUP(A792/20.83333333,0)</f>
        <v>38</v>
      </c>
      <c r="D792" s="65" t="inlineStr">
        <f aca="false">IF(M792="",IF(C792=C791,D791,EDATE(D791,1)),M792)</f>
        <is>
          <t/>
        </is>
      </c>
      <c r="E792" s="16" t="n">
        <f aca="false">I791</f>
        <v>7047775.81</v>
      </c>
      <c r="F792" s="15" t="n">
        <f aca="false">ROUND(MIN($B$14,IF(SizeCalc="margin",E792*$E$13*$E$12/100000,E792*$I$13/$I$12/10)),2)</f>
        <v>100</v>
      </c>
      <c r="G792" s="15" t="n">
        <f aca="false">$B$12*$B$13</f>
        <v>10</v>
      </c>
      <c r="H792" s="15" t="n">
        <f aca="false">IF(Q792="",G792*F792*10,Q792)</f>
        <v>10000</v>
      </c>
      <c r="I792" s="18" t="n">
        <f aca="false">E792+H792</f>
        <v>7057775.81</v>
      </c>
      <c r="J792" s="18" t="n">
        <f aca="false">J791+(I792-I791)</f>
        <v>7007775.81</v>
      </c>
      <c r="K792" s="67" t="n">
        <f aca="false">H792/E792</f>
        <v>0.00141888735816641</v>
      </c>
      <c r="L792" s="67"/>
      <c r="M792" s="64"/>
      <c r="N792" s="16" t="str">
        <f aca="false">IF(M792="","",SUMIF('Daily Fills'!L771:L20757,'Growth Plan &amp; Statistics'!M792,'Daily Fills'!O771:O20757))</f>
        <v/>
      </c>
      <c r="O792" s="15" t="str">
        <f aca="false">IF(N792="","",SUMIF('Daily Fills'!L771:L20757,'Growth Plan &amp; Statistics'!M792,'Daily Fills'!P771:P20757))</f>
        <v/>
      </c>
      <c r="P792" s="15" t="str">
        <f aca="false">IF(O792="","",SUMIF('Daily Fills'!L771:L20769,'Growth Plan &amp; Statistics'!M792,'Daily Fills'!E771:E20769)/1000000)</f>
        <v/>
      </c>
      <c r="Q792" s="16"/>
      <c r="R792" s="16" t="str">
        <f aca="false">IF(N792="","",F792)</f>
        <v/>
      </c>
      <c r="S792" s="10"/>
    </row>
    <row collapsed="false" customFormat="false" customHeight="false" hidden="false" ht="13.3" outlineLevel="0" r="793">
      <c r="A793" s="16" t="n">
        <v>774</v>
      </c>
      <c r="B793" s="16" t="n">
        <f aca="false">ROUNDUP(A793/5,0)</f>
        <v>155</v>
      </c>
      <c r="C793" s="16" t="n">
        <f aca="false">ROUNDUP(A793/20.83333333,0)</f>
        <v>38</v>
      </c>
      <c r="D793" s="65" t="inlineStr">
        <f aca="false">IF(M793="",IF(C793=C792,D792,EDATE(D792,1)),M793)</f>
        <is>
          <t/>
        </is>
      </c>
      <c r="E793" s="16" t="n">
        <f aca="false">I792</f>
        <v>7057775.81</v>
      </c>
      <c r="F793" s="15" t="n">
        <f aca="false">ROUND(MIN($B$14,IF(SizeCalc="margin",E793*$E$13*$E$12/100000,E793*$I$13/$I$12/10)),2)</f>
        <v>100</v>
      </c>
      <c r="G793" s="15" t="n">
        <f aca="false">$B$12*$B$13</f>
        <v>10</v>
      </c>
      <c r="H793" s="15" t="n">
        <f aca="false">IF(Q793="",G793*F793*10,Q793)</f>
        <v>10000</v>
      </c>
      <c r="I793" s="18" t="n">
        <f aca="false">E793+H793</f>
        <v>7067775.81</v>
      </c>
      <c r="J793" s="18" t="n">
        <f aca="false">J792+(I793-I792)</f>
        <v>7017775.81</v>
      </c>
      <c r="K793" s="67" t="n">
        <f aca="false">H793/E793</f>
        <v>0.00141687696934652</v>
      </c>
      <c r="L793" s="67"/>
      <c r="M793" s="64"/>
      <c r="N793" s="16" t="str">
        <f aca="false">IF(M793="","",SUMIF('Daily Fills'!L772:L20758,'Growth Plan &amp; Statistics'!M793,'Daily Fills'!O772:O20758))</f>
        <v/>
      </c>
      <c r="O793" s="15" t="str">
        <f aca="false">IF(N793="","",SUMIF('Daily Fills'!L772:L20758,'Growth Plan &amp; Statistics'!M793,'Daily Fills'!P772:P20758))</f>
        <v/>
      </c>
      <c r="P793" s="15" t="str">
        <f aca="false">IF(O793="","",SUMIF('Daily Fills'!L772:L20770,'Growth Plan &amp; Statistics'!M793,'Daily Fills'!E772:E20770)/1000000)</f>
        <v/>
      </c>
      <c r="Q793" s="16"/>
      <c r="R793" s="16" t="str">
        <f aca="false">IF(N793="","",F793)</f>
        <v/>
      </c>
      <c r="S793" s="10"/>
    </row>
    <row collapsed="false" customFormat="false" customHeight="false" hidden="false" ht="13.3" outlineLevel="0" r="794">
      <c r="A794" s="16" t="n">
        <v>775</v>
      </c>
      <c r="B794" s="16" t="n">
        <f aca="false">ROUNDUP(A794/5,0)</f>
        <v>155</v>
      </c>
      <c r="C794" s="16" t="n">
        <f aca="false">ROUNDUP(A794/20.83333333,0)</f>
        <v>38</v>
      </c>
      <c r="D794" s="65" t="inlineStr">
        <f aca="false">IF(M794="",IF(C794=C793,D793,EDATE(D793,1)),M794)</f>
        <is>
          <t/>
        </is>
      </c>
      <c r="E794" s="16" t="n">
        <f aca="false">I793</f>
        <v>7067775.81</v>
      </c>
      <c r="F794" s="15" t="n">
        <f aca="false">ROUND(MIN($B$14,IF(SizeCalc="margin",E794*$E$13*$E$12/100000,E794*$I$13/$I$12/10)),2)</f>
        <v>100</v>
      </c>
      <c r="G794" s="15" t="n">
        <f aca="false">$B$12*$B$13</f>
        <v>10</v>
      </c>
      <c r="H794" s="15" t="n">
        <f aca="false">IF(Q794="",G794*F794*10,Q794)</f>
        <v>10000</v>
      </c>
      <c r="I794" s="18" t="n">
        <f aca="false">E794+H794</f>
        <v>7077775.81</v>
      </c>
      <c r="J794" s="18" t="n">
        <f aca="false">J793+(I794-I793)</f>
        <v>7027775.81</v>
      </c>
      <c r="K794" s="67" t="n">
        <f aca="false">H794/E794</f>
        <v>0.00141487226941342</v>
      </c>
      <c r="L794" s="67"/>
      <c r="M794" s="64"/>
      <c r="N794" s="16" t="str">
        <f aca="false">IF(M794="","",SUMIF('Daily Fills'!L773:L20759,'Growth Plan &amp; Statistics'!M794,'Daily Fills'!O773:O20759))</f>
        <v/>
      </c>
      <c r="O794" s="15" t="str">
        <f aca="false">IF(N794="","",SUMIF('Daily Fills'!L773:L20759,'Growth Plan &amp; Statistics'!M794,'Daily Fills'!P773:P20759))</f>
        <v/>
      </c>
      <c r="P794" s="15" t="str">
        <f aca="false">IF(O794="","",SUMIF('Daily Fills'!L773:L20771,'Growth Plan &amp; Statistics'!M794,'Daily Fills'!E773:E20771)/1000000)</f>
        <v/>
      </c>
      <c r="Q794" s="16"/>
      <c r="R794" s="16" t="str">
        <f aca="false">IF(N794="","",F794)</f>
        <v/>
      </c>
      <c r="S794" s="10"/>
    </row>
    <row collapsed="false" customFormat="false" customHeight="false" hidden="false" ht="13.3" outlineLevel="0" r="795">
      <c r="A795" s="16" t="n">
        <v>776</v>
      </c>
      <c r="B795" s="16" t="n">
        <f aca="false">ROUNDUP(A795/5,0)</f>
        <v>156</v>
      </c>
      <c r="C795" s="16" t="n">
        <f aca="false">ROUNDUP(A795/20.83333333,0)</f>
        <v>38</v>
      </c>
      <c r="D795" s="65" t="inlineStr">
        <f aca="false">IF(M795="",IF(C795=C794,D794,EDATE(D794,1)),M795)</f>
        <is>
          <t/>
        </is>
      </c>
      <c r="E795" s="16" t="n">
        <f aca="false">I794</f>
        <v>7077775.81</v>
      </c>
      <c r="F795" s="15" t="n">
        <f aca="false">ROUND(MIN($B$14,IF(SizeCalc="margin",E795*$E$13*$E$12/100000,E795*$I$13/$I$12/10)),2)</f>
        <v>100</v>
      </c>
      <c r="G795" s="15" t="n">
        <f aca="false">$B$12*$B$13</f>
        <v>10</v>
      </c>
      <c r="H795" s="15" t="n">
        <f aca="false">IF(Q795="",G795*F795*10,Q795)</f>
        <v>10000</v>
      </c>
      <c r="I795" s="18" t="n">
        <f aca="false">E795+H795</f>
        <v>7087775.81</v>
      </c>
      <c r="J795" s="18" t="n">
        <f aca="false">J794+(I795-I794)</f>
        <v>7037775.81</v>
      </c>
      <c r="K795" s="67" t="n">
        <f aca="false">H795/E795</f>
        <v>0.00141287323425408</v>
      </c>
      <c r="L795" s="67"/>
      <c r="M795" s="64"/>
      <c r="N795" s="16" t="str">
        <f aca="false">IF(M795="","",SUMIF('Daily Fills'!L774:L20760,'Growth Plan &amp; Statistics'!M795,'Daily Fills'!O774:O20760))</f>
        <v/>
      </c>
      <c r="O795" s="15" t="str">
        <f aca="false">IF(N795="","",SUMIF('Daily Fills'!L774:L20760,'Growth Plan &amp; Statistics'!M795,'Daily Fills'!P774:P20760))</f>
        <v/>
      </c>
      <c r="P795" s="15" t="str">
        <f aca="false">IF(O795="","",SUMIF('Daily Fills'!L774:L20772,'Growth Plan &amp; Statistics'!M795,'Daily Fills'!E774:E20772)/1000000)</f>
        <v/>
      </c>
      <c r="Q795" s="16"/>
      <c r="R795" s="16" t="str">
        <f aca="false">IF(N795="","",F795)</f>
        <v/>
      </c>
      <c r="S795" s="10"/>
    </row>
    <row collapsed="false" customFormat="false" customHeight="false" hidden="false" ht="13.3" outlineLevel="0" r="796">
      <c r="A796" s="16" t="n">
        <v>777</v>
      </c>
      <c r="B796" s="16" t="n">
        <f aca="false">ROUNDUP(A796/5,0)</f>
        <v>156</v>
      </c>
      <c r="C796" s="16" t="n">
        <f aca="false">ROUNDUP(A796/20.83333333,0)</f>
        <v>38</v>
      </c>
      <c r="D796" s="65" t="inlineStr">
        <f aca="false">IF(M796="",IF(C796=C795,D795,EDATE(D795,1)),M796)</f>
        <is>
          <t/>
        </is>
      </c>
      <c r="E796" s="16" t="n">
        <f aca="false">I795</f>
        <v>7087775.81</v>
      </c>
      <c r="F796" s="15" t="n">
        <f aca="false">ROUND(MIN($B$14,IF(SizeCalc="margin",E796*$E$13*$E$12/100000,E796*$I$13/$I$12/10)),2)</f>
        <v>100</v>
      </c>
      <c r="G796" s="15" t="n">
        <f aca="false">$B$12*$B$13</f>
        <v>10</v>
      </c>
      <c r="H796" s="15" t="n">
        <f aca="false">IF(Q796="",G796*F796*10,Q796)</f>
        <v>10000</v>
      </c>
      <c r="I796" s="18" t="n">
        <f aca="false">E796+H796</f>
        <v>7097775.81</v>
      </c>
      <c r="J796" s="18" t="n">
        <f aca="false">J795+(I796-I795)</f>
        <v>7047775.81</v>
      </c>
      <c r="K796" s="67" t="n">
        <f aca="false">H796/E796</f>
        <v>0.00141087983989155</v>
      </c>
      <c r="L796" s="67"/>
      <c r="M796" s="64"/>
      <c r="N796" s="16" t="str">
        <f aca="false">IF(M796="","",SUMIF('Daily Fills'!L775:L20761,'Growth Plan &amp; Statistics'!M796,'Daily Fills'!O775:O20761))</f>
        <v/>
      </c>
      <c r="O796" s="15" t="str">
        <f aca="false">IF(N796="","",SUMIF('Daily Fills'!L775:L20761,'Growth Plan &amp; Statistics'!M796,'Daily Fills'!P775:P20761))</f>
        <v/>
      </c>
      <c r="P796" s="15" t="str">
        <f aca="false">IF(O796="","",SUMIF('Daily Fills'!L775:L20773,'Growth Plan &amp; Statistics'!M796,'Daily Fills'!E775:E20773)/1000000)</f>
        <v/>
      </c>
      <c r="Q796" s="16"/>
      <c r="R796" s="16" t="str">
        <f aca="false">IF(N796="","",F796)</f>
        <v/>
      </c>
      <c r="S796" s="10"/>
    </row>
    <row collapsed="false" customFormat="false" customHeight="false" hidden="false" ht="13.3" outlineLevel="0" r="797">
      <c r="A797" s="16" t="n">
        <v>778</v>
      </c>
      <c r="B797" s="16" t="n">
        <f aca="false">ROUNDUP(A797/5,0)</f>
        <v>156</v>
      </c>
      <c r="C797" s="16" t="n">
        <f aca="false">ROUNDUP(A797/20.83333333,0)</f>
        <v>38</v>
      </c>
      <c r="D797" s="65" t="inlineStr">
        <f aca="false">IF(M797="",IF(C797=C796,D796,EDATE(D796,1)),M797)</f>
        <is>
          <t/>
        </is>
      </c>
      <c r="E797" s="16" t="n">
        <f aca="false">I796</f>
        <v>7097775.81</v>
      </c>
      <c r="F797" s="15" t="n">
        <f aca="false">ROUND(MIN($B$14,IF(SizeCalc="margin",E797*$E$13*$E$12/100000,E797*$I$13/$I$12/10)),2)</f>
        <v>100</v>
      </c>
      <c r="G797" s="15" t="n">
        <f aca="false">$B$12*$B$13</f>
        <v>10</v>
      </c>
      <c r="H797" s="15" t="n">
        <f aca="false">IF(Q797="",G797*F797*10,Q797)</f>
        <v>10000</v>
      </c>
      <c r="I797" s="18" t="n">
        <f aca="false">E797+H797</f>
        <v>7107775.81</v>
      </c>
      <c r="J797" s="18" t="n">
        <f aca="false">J796+(I797-I796)</f>
        <v>7057775.81</v>
      </c>
      <c r="K797" s="67" t="n">
        <f aca="false">H797/E797</f>
        <v>0.00140889206248401</v>
      </c>
      <c r="L797" s="67"/>
      <c r="M797" s="64"/>
      <c r="N797" s="16" t="str">
        <f aca="false">IF(M797="","",SUMIF('Daily Fills'!L776:L20762,'Growth Plan &amp; Statistics'!M797,'Daily Fills'!O776:O20762))</f>
        <v/>
      </c>
      <c r="O797" s="15" t="str">
        <f aca="false">IF(N797="","",SUMIF('Daily Fills'!L776:L20762,'Growth Plan &amp; Statistics'!M797,'Daily Fills'!P776:P20762))</f>
        <v/>
      </c>
      <c r="P797" s="15" t="str">
        <f aca="false">IF(O797="","",SUMIF('Daily Fills'!L776:L20774,'Growth Plan &amp; Statistics'!M797,'Daily Fills'!E776:E20774)/1000000)</f>
        <v/>
      </c>
      <c r="Q797" s="16"/>
      <c r="R797" s="16" t="str">
        <f aca="false">IF(N797="","",F797)</f>
        <v/>
      </c>
      <c r="S797" s="10"/>
    </row>
    <row collapsed="false" customFormat="false" customHeight="false" hidden="false" ht="13.3" outlineLevel="0" r="798">
      <c r="A798" s="16" t="n">
        <v>779</v>
      </c>
      <c r="B798" s="16" t="n">
        <f aca="false">ROUNDUP(A798/5,0)</f>
        <v>156</v>
      </c>
      <c r="C798" s="16" t="n">
        <f aca="false">ROUNDUP(A798/20.83333333,0)</f>
        <v>38</v>
      </c>
      <c r="D798" s="65" t="inlineStr">
        <f aca="false">IF(M798="",IF(C798=C797,D797,EDATE(D797,1)),M798)</f>
        <is>
          <t/>
        </is>
      </c>
      <c r="E798" s="16" t="n">
        <f aca="false">I797</f>
        <v>7107775.81</v>
      </c>
      <c r="F798" s="15" t="n">
        <f aca="false">ROUND(MIN($B$14,IF(SizeCalc="margin",E798*$E$13*$E$12/100000,E798*$I$13/$I$12/10)),2)</f>
        <v>100</v>
      </c>
      <c r="G798" s="15" t="n">
        <f aca="false">$B$12*$B$13</f>
        <v>10</v>
      </c>
      <c r="H798" s="15" t="n">
        <f aca="false">IF(Q798="",G798*F798*10,Q798)</f>
        <v>10000</v>
      </c>
      <c r="I798" s="18" t="n">
        <f aca="false">E798+H798</f>
        <v>7117775.81</v>
      </c>
      <c r="J798" s="18" t="n">
        <f aca="false">J797+(I798-I797)</f>
        <v>7067775.81</v>
      </c>
      <c r="K798" s="67" t="n">
        <f aca="false">H798/E798</f>
        <v>0.00140690987832381</v>
      </c>
      <c r="L798" s="67"/>
      <c r="M798" s="64"/>
      <c r="N798" s="16" t="str">
        <f aca="false">IF(M798="","",SUMIF('Daily Fills'!L777:L20763,'Growth Plan &amp; Statistics'!M798,'Daily Fills'!O777:O20763))</f>
        <v/>
      </c>
      <c r="O798" s="15" t="str">
        <f aca="false">IF(N798="","",SUMIF('Daily Fills'!L777:L20763,'Growth Plan &amp; Statistics'!M798,'Daily Fills'!P777:P20763))</f>
        <v/>
      </c>
      <c r="P798" s="15" t="str">
        <f aca="false">IF(O798="","",SUMIF('Daily Fills'!L777:L20775,'Growth Plan &amp; Statistics'!M798,'Daily Fills'!E777:E20775)/1000000)</f>
        <v/>
      </c>
      <c r="Q798" s="16"/>
      <c r="R798" s="16" t="str">
        <f aca="false">IF(N798="","",F798)</f>
        <v/>
      </c>
      <c r="S798" s="10"/>
    </row>
    <row collapsed="false" customFormat="false" customHeight="false" hidden="false" ht="13.3" outlineLevel="0" r="799">
      <c r="A799" s="16" t="n">
        <v>780</v>
      </c>
      <c r="B799" s="16" t="n">
        <f aca="false">ROUNDUP(A799/5,0)</f>
        <v>156</v>
      </c>
      <c r="C799" s="16" t="n">
        <f aca="false">ROUNDUP(A799/20.83333333,0)</f>
        <v>38</v>
      </c>
      <c r="D799" s="65" t="inlineStr">
        <f aca="false">IF(M799="",IF(C799=C798,D798,EDATE(D798,1)),M799)</f>
        <is>
          <t/>
        </is>
      </c>
      <c r="E799" s="16" t="n">
        <f aca="false">I798</f>
        <v>7117775.81</v>
      </c>
      <c r="F799" s="15" t="n">
        <f aca="false">ROUND(MIN($B$14,IF(SizeCalc="margin",E799*$E$13*$E$12/100000,E799*$I$13/$I$12/10)),2)</f>
        <v>100</v>
      </c>
      <c r="G799" s="15" t="n">
        <f aca="false">$B$12*$B$13</f>
        <v>10</v>
      </c>
      <c r="H799" s="15" t="n">
        <f aca="false">IF(Q799="",G799*F799*10,Q799)</f>
        <v>10000</v>
      </c>
      <c r="I799" s="18" t="n">
        <f aca="false">E799+H799</f>
        <v>7127775.81</v>
      </c>
      <c r="J799" s="18" t="n">
        <f aca="false">J798+(I799-I798)</f>
        <v>7077775.81</v>
      </c>
      <c r="K799" s="67" t="n">
        <f aca="false">H799/E799</f>
        <v>0.00140493326383653</v>
      </c>
      <c r="L799" s="67"/>
      <c r="M799" s="64"/>
      <c r="N799" s="16" t="str">
        <f aca="false">IF(M799="","",SUMIF('Daily Fills'!L778:L20764,'Growth Plan &amp; Statistics'!M799,'Daily Fills'!O778:O20764))</f>
        <v/>
      </c>
      <c r="O799" s="15" t="str">
        <f aca="false">IF(N799="","",SUMIF('Daily Fills'!L778:L20764,'Growth Plan &amp; Statistics'!M799,'Daily Fills'!P778:P20764))</f>
        <v/>
      </c>
      <c r="P799" s="15" t="str">
        <f aca="false">IF(O799="","",SUMIF('Daily Fills'!L778:L20776,'Growth Plan &amp; Statistics'!M799,'Daily Fills'!E778:E20776)/1000000)</f>
        <v/>
      </c>
      <c r="Q799" s="16"/>
      <c r="R799" s="16" t="str">
        <f aca="false">IF(N799="","",F799)</f>
        <v/>
      </c>
      <c r="S799" s="10"/>
    </row>
    <row collapsed="false" customFormat="false" customHeight="false" hidden="false" ht="13.3" outlineLevel="0" r="800">
      <c r="A800" s="16" t="n">
        <v>781</v>
      </c>
      <c r="B800" s="16" t="n">
        <f aca="false">ROUNDUP(A800/5,0)</f>
        <v>157</v>
      </c>
      <c r="C800" s="16" t="n">
        <f aca="false">ROUNDUP(A800/20.83333333,0)</f>
        <v>38</v>
      </c>
      <c r="D800" s="65" t="inlineStr">
        <f aca="false">IF(M800="",IF(C800=C799,D799,EDATE(D799,1)),M800)</f>
        <is>
          <t/>
        </is>
      </c>
      <c r="E800" s="16" t="n">
        <f aca="false">I799</f>
        <v>7127775.81</v>
      </c>
      <c r="F800" s="15" t="n">
        <f aca="false">ROUND(MIN($B$14,IF(SizeCalc="margin",E800*$E$13*$E$12/100000,E800*$I$13/$I$12/10)),2)</f>
        <v>100</v>
      </c>
      <c r="G800" s="15" t="n">
        <f aca="false">$B$12*$B$13</f>
        <v>10</v>
      </c>
      <c r="H800" s="15" t="n">
        <f aca="false">IF(Q800="",G800*F800*10,Q800)</f>
        <v>10000</v>
      </c>
      <c r="I800" s="18" t="n">
        <f aca="false">E800+H800</f>
        <v>7137775.81</v>
      </c>
      <c r="J800" s="18" t="n">
        <f aca="false">J799+(I800-I799)</f>
        <v>7087775.81</v>
      </c>
      <c r="K800" s="67" t="n">
        <f aca="false">H800/E800</f>
        <v>0.00140296219558005</v>
      </c>
      <c r="L800" s="67"/>
      <c r="M800" s="64"/>
      <c r="N800" s="16" t="str">
        <f aca="false">IF(M800="","",SUMIF('Daily Fills'!L779:L20765,'Growth Plan &amp; Statistics'!M800,'Daily Fills'!O779:O20765))</f>
        <v/>
      </c>
      <c r="O800" s="15" t="str">
        <f aca="false">IF(N800="","",SUMIF('Daily Fills'!L779:L20765,'Growth Plan &amp; Statistics'!M800,'Daily Fills'!P779:P20765))</f>
        <v/>
      </c>
      <c r="P800" s="15" t="str">
        <f aca="false">IF(O800="","",SUMIF('Daily Fills'!L779:L20777,'Growth Plan &amp; Statistics'!M800,'Daily Fills'!E779:E20777)/1000000)</f>
        <v/>
      </c>
      <c r="Q800" s="16"/>
      <c r="R800" s="16" t="str">
        <f aca="false">IF(N800="","",F800)</f>
        <v/>
      </c>
      <c r="S800" s="10"/>
    </row>
    <row collapsed="false" customFormat="false" customHeight="false" hidden="false" ht="13.3" outlineLevel="0" r="801">
      <c r="A801" s="16" t="n">
        <v>782</v>
      </c>
      <c r="B801" s="16" t="n">
        <f aca="false">ROUNDUP(A801/5,0)</f>
        <v>157</v>
      </c>
      <c r="C801" s="16" t="n">
        <f aca="false">ROUNDUP(A801/20.83333333,0)</f>
        <v>38</v>
      </c>
      <c r="D801" s="65" t="inlineStr">
        <f aca="false">IF(M801="",IF(C801=C800,D800,EDATE(D800,1)),M801)</f>
        <is>
          <t/>
        </is>
      </c>
      <c r="E801" s="16" t="n">
        <f aca="false">I800</f>
        <v>7137775.81</v>
      </c>
      <c r="F801" s="15" t="n">
        <f aca="false">ROUND(MIN($B$14,IF(SizeCalc="margin",E801*$E$13*$E$12/100000,E801*$I$13/$I$12/10)),2)</f>
        <v>100</v>
      </c>
      <c r="G801" s="15" t="n">
        <f aca="false">$B$12*$B$13</f>
        <v>10</v>
      </c>
      <c r="H801" s="15" t="n">
        <f aca="false">IF(Q801="",G801*F801*10,Q801)</f>
        <v>10000</v>
      </c>
      <c r="I801" s="18" t="n">
        <f aca="false">E801+H801</f>
        <v>7147775.81</v>
      </c>
      <c r="J801" s="18" t="n">
        <f aca="false">J800+(I801-I800)</f>
        <v>7097775.81</v>
      </c>
      <c r="K801" s="67" t="n">
        <f aca="false">H801/E801</f>
        <v>0.00140099665024363</v>
      </c>
      <c r="L801" s="67"/>
      <c r="M801" s="64"/>
      <c r="N801" s="16" t="str">
        <f aca="false">IF(M801="","",SUMIF('Daily Fills'!L780:L20766,'Growth Plan &amp; Statistics'!M801,'Daily Fills'!O780:O20766))</f>
        <v/>
      </c>
      <c r="O801" s="15" t="str">
        <f aca="false">IF(N801="","",SUMIF('Daily Fills'!L780:L20766,'Growth Plan &amp; Statistics'!M801,'Daily Fills'!P780:P20766))</f>
        <v/>
      </c>
      <c r="P801" s="15" t="str">
        <f aca="false">IF(O801="","",SUMIF('Daily Fills'!L780:L20778,'Growth Plan &amp; Statistics'!M801,'Daily Fills'!E780:E20778)/1000000)</f>
        <v/>
      </c>
      <c r="Q801" s="16"/>
      <c r="R801" s="16" t="str">
        <f aca="false">IF(N801="","",F801)</f>
        <v/>
      </c>
      <c r="S801" s="10"/>
    </row>
    <row collapsed="false" customFormat="false" customHeight="false" hidden="false" ht="13.3" outlineLevel="0" r="802">
      <c r="A802" s="16" t="n">
        <v>783</v>
      </c>
      <c r="B802" s="16" t="n">
        <f aca="false">ROUNDUP(A802/5,0)</f>
        <v>157</v>
      </c>
      <c r="C802" s="16" t="n">
        <f aca="false">ROUNDUP(A802/20.83333333,0)</f>
        <v>38</v>
      </c>
      <c r="D802" s="65" t="inlineStr">
        <f aca="false">IF(M802="",IF(C802=C801,D801,EDATE(D801,1)),M802)</f>
        <is>
          <t/>
        </is>
      </c>
      <c r="E802" s="16" t="n">
        <f aca="false">I801</f>
        <v>7147775.81</v>
      </c>
      <c r="F802" s="15" t="n">
        <f aca="false">ROUND(MIN($B$14,IF(SizeCalc="margin",E802*$E$13*$E$12/100000,E802*$I$13/$I$12/10)),2)</f>
        <v>100</v>
      </c>
      <c r="G802" s="15" t="n">
        <f aca="false">$B$12*$B$13</f>
        <v>10</v>
      </c>
      <c r="H802" s="15" t="n">
        <f aca="false">IF(Q802="",G802*F802*10,Q802)</f>
        <v>10000</v>
      </c>
      <c r="I802" s="18" t="n">
        <f aca="false">E802+H802</f>
        <v>7157775.81</v>
      </c>
      <c r="J802" s="18" t="n">
        <f aca="false">J801+(I802-I801)</f>
        <v>7107775.81</v>
      </c>
      <c r="K802" s="67" t="n">
        <f aca="false">H802/E802</f>
        <v>0.00139903660464695</v>
      </c>
      <c r="L802" s="67"/>
      <c r="M802" s="64"/>
      <c r="N802" s="16" t="str">
        <f aca="false">IF(M802="","",SUMIF('Daily Fills'!L781:L20767,'Growth Plan &amp; Statistics'!M802,'Daily Fills'!O781:O20767))</f>
        <v/>
      </c>
      <c r="O802" s="15" t="str">
        <f aca="false">IF(N802="","",SUMIF('Daily Fills'!L781:L20767,'Growth Plan &amp; Statistics'!M802,'Daily Fills'!P781:P20767))</f>
        <v/>
      </c>
      <c r="P802" s="15" t="str">
        <f aca="false">IF(O802="","",SUMIF('Daily Fills'!L781:L20779,'Growth Plan &amp; Statistics'!M802,'Daily Fills'!E781:E20779)/1000000)</f>
        <v/>
      </c>
      <c r="Q802" s="16"/>
      <c r="R802" s="16" t="str">
        <f aca="false">IF(N802="","",F802)</f>
        <v/>
      </c>
      <c r="S802" s="10"/>
    </row>
    <row collapsed="false" customFormat="false" customHeight="false" hidden="false" ht="13.3" outlineLevel="0" r="803">
      <c r="A803" s="16" t="n">
        <v>784</v>
      </c>
      <c r="B803" s="16" t="n">
        <f aca="false">ROUNDUP(A803/5,0)</f>
        <v>157</v>
      </c>
      <c r="C803" s="16" t="n">
        <f aca="false">ROUNDUP(A803/20.83333333,0)</f>
        <v>38</v>
      </c>
      <c r="D803" s="65" t="inlineStr">
        <f aca="false">IF(M803="",IF(C803=C802,D802,EDATE(D802,1)),M803)</f>
        <is>
          <t/>
        </is>
      </c>
      <c r="E803" s="16" t="n">
        <f aca="false">I802</f>
        <v>7157775.81</v>
      </c>
      <c r="F803" s="15" t="n">
        <f aca="false">ROUND(MIN($B$14,IF(SizeCalc="margin",E803*$E$13*$E$12/100000,E803*$I$13/$I$12/10)),2)</f>
        <v>100</v>
      </c>
      <c r="G803" s="15" t="n">
        <f aca="false">$B$12*$B$13</f>
        <v>10</v>
      </c>
      <c r="H803" s="15" t="n">
        <f aca="false">IF(Q803="",G803*F803*10,Q803)</f>
        <v>10000</v>
      </c>
      <c r="I803" s="18" t="n">
        <f aca="false">E803+H803</f>
        <v>7167775.81</v>
      </c>
      <c r="J803" s="18" t="n">
        <f aca="false">J802+(I803-I802)</f>
        <v>7117775.81</v>
      </c>
      <c r="K803" s="67" t="n">
        <f aca="false">H803/E803</f>
        <v>0.00139708203573926</v>
      </c>
      <c r="L803" s="67"/>
      <c r="M803" s="64"/>
      <c r="N803" s="16" t="str">
        <f aca="false">IF(M803="","",SUMIF('Daily Fills'!L782:L20768,'Growth Plan &amp; Statistics'!M803,'Daily Fills'!O782:O20768))</f>
        <v/>
      </c>
      <c r="O803" s="15" t="str">
        <f aca="false">IF(N803="","",SUMIF('Daily Fills'!L782:L20768,'Growth Plan &amp; Statistics'!M803,'Daily Fills'!P782:P20768))</f>
        <v/>
      </c>
      <c r="P803" s="15" t="str">
        <f aca="false">IF(O803="","",SUMIF('Daily Fills'!L782:L20780,'Growth Plan &amp; Statistics'!M803,'Daily Fills'!E782:E20780)/1000000)</f>
        <v/>
      </c>
      <c r="Q803" s="16"/>
      <c r="R803" s="16" t="str">
        <f aca="false">IF(N803="","",F803)</f>
        <v/>
      </c>
      <c r="S803" s="10"/>
    </row>
    <row collapsed="false" customFormat="false" customHeight="false" hidden="false" ht="13.3" outlineLevel="0" r="804">
      <c r="A804" s="16" t="n">
        <v>785</v>
      </c>
      <c r="B804" s="16" t="n">
        <f aca="false">ROUNDUP(A804/5,0)</f>
        <v>157</v>
      </c>
      <c r="C804" s="16" t="n">
        <f aca="false">ROUNDUP(A804/20.83333333,0)</f>
        <v>38</v>
      </c>
      <c r="D804" s="65" t="inlineStr">
        <f aca="false">IF(M804="",IF(C804=C803,D803,EDATE(D803,1)),M804)</f>
        <is>
          <t/>
        </is>
      </c>
      <c r="E804" s="16" t="n">
        <f aca="false">I803</f>
        <v>7167775.81</v>
      </c>
      <c r="F804" s="15" t="n">
        <f aca="false">ROUND(MIN($B$14,IF(SizeCalc="margin",E804*$E$13*$E$12/100000,E804*$I$13/$I$12/10)),2)</f>
        <v>100</v>
      </c>
      <c r="G804" s="15" t="n">
        <f aca="false">$B$12*$B$13</f>
        <v>10</v>
      </c>
      <c r="H804" s="15" t="n">
        <f aca="false">IF(Q804="",G804*F804*10,Q804)</f>
        <v>10000</v>
      </c>
      <c r="I804" s="18" t="n">
        <f aca="false">E804+H804</f>
        <v>7177775.81</v>
      </c>
      <c r="J804" s="18" t="n">
        <f aca="false">J803+(I804-I803)</f>
        <v>7127775.81</v>
      </c>
      <c r="K804" s="67" t="n">
        <f aca="false">H804/E804</f>
        <v>0.00139513292059842</v>
      </c>
      <c r="L804" s="67"/>
      <c r="M804" s="64"/>
      <c r="N804" s="16" t="str">
        <f aca="false">IF(M804="","",SUMIF('Daily Fills'!L783:L20769,'Growth Plan &amp; Statistics'!M804,'Daily Fills'!O783:O20769))</f>
        <v/>
      </c>
      <c r="O804" s="15" t="str">
        <f aca="false">IF(N804="","",SUMIF('Daily Fills'!L783:L20769,'Growth Plan &amp; Statistics'!M804,'Daily Fills'!P783:P20769))</f>
        <v/>
      </c>
      <c r="P804" s="15" t="str">
        <f aca="false">IF(O804="","",SUMIF('Daily Fills'!L783:L20781,'Growth Plan &amp; Statistics'!M804,'Daily Fills'!E783:E20781)/1000000)</f>
        <v/>
      </c>
      <c r="Q804" s="16"/>
      <c r="R804" s="16" t="str">
        <f aca="false">IF(N804="","",F804)</f>
        <v/>
      </c>
      <c r="S804" s="10"/>
    </row>
    <row collapsed="false" customFormat="false" customHeight="false" hidden="false" ht="13.3" outlineLevel="0" r="805">
      <c r="A805" s="16" t="n">
        <v>786</v>
      </c>
      <c r="B805" s="16" t="n">
        <f aca="false">ROUNDUP(A805/5,0)</f>
        <v>158</v>
      </c>
      <c r="C805" s="16" t="n">
        <f aca="false">ROUNDUP(A805/20.83333333,0)</f>
        <v>38</v>
      </c>
      <c r="D805" s="65" t="inlineStr">
        <f aca="false">IF(M805="",IF(C805=C804,D804,EDATE(D804,1)),M805)</f>
        <is>
          <t/>
        </is>
      </c>
      <c r="E805" s="16" t="n">
        <f aca="false">I804</f>
        <v>7177775.81</v>
      </c>
      <c r="F805" s="15" t="n">
        <f aca="false">ROUND(MIN($B$14,IF(SizeCalc="margin",E805*$E$13*$E$12/100000,E805*$I$13/$I$12/10)),2)</f>
        <v>100</v>
      </c>
      <c r="G805" s="15" t="n">
        <f aca="false">$B$12*$B$13</f>
        <v>10</v>
      </c>
      <c r="H805" s="15" t="n">
        <f aca="false">IF(Q805="",G805*F805*10,Q805)</f>
        <v>10000</v>
      </c>
      <c r="I805" s="18" t="n">
        <f aca="false">E805+H805</f>
        <v>7187775.81</v>
      </c>
      <c r="J805" s="18" t="n">
        <f aca="false">J804+(I805-I804)</f>
        <v>7137775.81</v>
      </c>
      <c r="K805" s="67" t="n">
        <f aca="false">H805/E805</f>
        <v>0.00139318923643005</v>
      </c>
      <c r="L805" s="67"/>
      <c r="M805" s="64"/>
      <c r="N805" s="16" t="str">
        <f aca="false">IF(M805="","",SUMIF('Daily Fills'!L784:L20770,'Growth Plan &amp; Statistics'!M805,'Daily Fills'!O784:O20770))</f>
        <v/>
      </c>
      <c r="O805" s="15" t="str">
        <f aca="false">IF(N805="","",SUMIF('Daily Fills'!L784:L20770,'Growth Plan &amp; Statistics'!M805,'Daily Fills'!P784:P20770))</f>
        <v/>
      </c>
      <c r="P805" s="15" t="str">
        <f aca="false">IF(O805="","",SUMIF('Daily Fills'!L784:L20782,'Growth Plan &amp; Statistics'!M805,'Daily Fills'!E784:E20782)/1000000)</f>
        <v/>
      </c>
      <c r="Q805" s="16"/>
      <c r="R805" s="16" t="str">
        <f aca="false">IF(N805="","",F805)</f>
        <v/>
      </c>
      <c r="S805" s="10"/>
    </row>
    <row collapsed="false" customFormat="false" customHeight="false" hidden="false" ht="13.3" outlineLevel="0" r="806">
      <c r="A806" s="16" t="n">
        <v>787</v>
      </c>
      <c r="B806" s="16" t="n">
        <f aca="false">ROUNDUP(A806/5,0)</f>
        <v>158</v>
      </c>
      <c r="C806" s="16" t="n">
        <f aca="false">ROUNDUP(A806/20.83333333,0)</f>
        <v>38</v>
      </c>
      <c r="D806" s="65" t="inlineStr">
        <f aca="false">IF(M806="",IF(C806=C805,D805,EDATE(D805,1)),M806)</f>
        <is>
          <t/>
        </is>
      </c>
      <c r="E806" s="16" t="n">
        <f aca="false">I805</f>
        <v>7187775.81</v>
      </c>
      <c r="F806" s="15" t="n">
        <f aca="false">ROUND(MIN($B$14,IF(SizeCalc="margin",E806*$E$13*$E$12/100000,E806*$I$13/$I$12/10)),2)</f>
        <v>100</v>
      </c>
      <c r="G806" s="15" t="n">
        <f aca="false">$B$12*$B$13</f>
        <v>10</v>
      </c>
      <c r="H806" s="15" t="n">
        <f aca="false">IF(Q806="",G806*F806*10,Q806)</f>
        <v>10000</v>
      </c>
      <c r="I806" s="18" t="n">
        <f aca="false">E806+H806</f>
        <v>7197775.81</v>
      </c>
      <c r="J806" s="18" t="n">
        <f aca="false">J805+(I806-I805)</f>
        <v>7147775.81</v>
      </c>
      <c r="K806" s="67" t="n">
        <f aca="false">H806/E806</f>
        <v>0.00139125096056662</v>
      </c>
      <c r="L806" s="67"/>
      <c r="M806" s="64"/>
      <c r="N806" s="16" t="str">
        <f aca="false">IF(M806="","",SUMIF('Daily Fills'!L785:L20771,'Growth Plan &amp; Statistics'!M806,'Daily Fills'!O785:O20771))</f>
        <v/>
      </c>
      <c r="O806" s="15" t="str">
        <f aca="false">IF(N806="","",SUMIF('Daily Fills'!L785:L20771,'Growth Plan &amp; Statistics'!M806,'Daily Fills'!P785:P20771))</f>
        <v/>
      </c>
      <c r="P806" s="15" t="str">
        <f aca="false">IF(O806="","",SUMIF('Daily Fills'!L785:L20783,'Growth Plan &amp; Statistics'!M806,'Daily Fills'!E785:E20783)/1000000)</f>
        <v/>
      </c>
      <c r="Q806" s="16"/>
      <c r="R806" s="16" t="str">
        <f aca="false">IF(N806="","",F806)</f>
        <v/>
      </c>
      <c r="S806" s="10"/>
    </row>
    <row collapsed="false" customFormat="false" customHeight="false" hidden="false" ht="13.3" outlineLevel="0" r="807">
      <c r="A807" s="16" t="n">
        <v>788</v>
      </c>
      <c r="B807" s="16" t="n">
        <f aca="false">ROUNDUP(A807/5,0)</f>
        <v>158</v>
      </c>
      <c r="C807" s="16" t="n">
        <f aca="false">ROUNDUP(A807/20.83333333,0)</f>
        <v>38</v>
      </c>
      <c r="D807" s="65" t="inlineStr">
        <f aca="false">IF(M807="",IF(C807=C806,D806,EDATE(D806,1)),M807)</f>
        <is>
          <t/>
        </is>
      </c>
      <c r="E807" s="16" t="n">
        <f aca="false">I806</f>
        <v>7197775.81</v>
      </c>
      <c r="F807" s="15" t="n">
        <f aca="false">ROUND(MIN($B$14,IF(SizeCalc="margin",E807*$E$13*$E$12/100000,E807*$I$13/$I$12/10)),2)</f>
        <v>100</v>
      </c>
      <c r="G807" s="15" t="n">
        <f aca="false">$B$12*$B$13</f>
        <v>10</v>
      </c>
      <c r="H807" s="15" t="n">
        <f aca="false">IF(Q807="",G807*F807*10,Q807)</f>
        <v>10000</v>
      </c>
      <c r="I807" s="18" t="n">
        <f aca="false">E807+H807</f>
        <v>7207775.81</v>
      </c>
      <c r="J807" s="18" t="n">
        <f aca="false">J806+(I807-I806)</f>
        <v>7157775.81</v>
      </c>
      <c r="K807" s="67" t="n">
        <f aca="false">H807/E807</f>
        <v>0.00138931807046655</v>
      </c>
      <c r="L807" s="67"/>
      <c r="M807" s="64"/>
      <c r="N807" s="16" t="str">
        <f aca="false">IF(M807="","",SUMIF('Daily Fills'!L786:L20772,'Growth Plan &amp; Statistics'!M807,'Daily Fills'!O786:O20772))</f>
        <v/>
      </c>
      <c r="O807" s="15" t="str">
        <f aca="false">IF(N807="","",SUMIF('Daily Fills'!L786:L20772,'Growth Plan &amp; Statistics'!M807,'Daily Fills'!P786:P20772))</f>
        <v/>
      </c>
      <c r="P807" s="15" t="str">
        <f aca="false">IF(O807="","",SUMIF('Daily Fills'!L786:L20784,'Growth Plan &amp; Statistics'!M807,'Daily Fills'!E786:E20784)/1000000)</f>
        <v/>
      </c>
      <c r="Q807" s="16"/>
      <c r="R807" s="16" t="str">
        <f aca="false">IF(N807="","",F807)</f>
        <v/>
      </c>
      <c r="S807" s="10"/>
    </row>
    <row collapsed="false" customFormat="false" customHeight="false" hidden="false" ht="13.3" outlineLevel="0" r="808">
      <c r="A808" s="16" t="n">
        <v>789</v>
      </c>
      <c r="B808" s="16" t="n">
        <f aca="false">ROUNDUP(A808/5,0)</f>
        <v>158</v>
      </c>
      <c r="C808" s="16" t="n">
        <f aca="false">ROUNDUP(A808/20.83333333,0)</f>
        <v>38</v>
      </c>
      <c r="D808" s="65" t="inlineStr">
        <f aca="false">IF(M808="",IF(C808=C807,D807,EDATE(D807,1)),M808)</f>
        <is>
          <t/>
        </is>
      </c>
      <c r="E808" s="16" t="n">
        <f aca="false">I807</f>
        <v>7207775.81</v>
      </c>
      <c r="F808" s="15" t="n">
        <f aca="false">ROUND(MIN($B$14,IF(SizeCalc="margin",E808*$E$13*$E$12/100000,E808*$I$13/$I$12/10)),2)</f>
        <v>100</v>
      </c>
      <c r="G808" s="15" t="n">
        <f aca="false">$B$12*$B$13</f>
        <v>10</v>
      </c>
      <c r="H808" s="15" t="n">
        <f aca="false">IF(Q808="",G808*F808*10,Q808)</f>
        <v>10000</v>
      </c>
      <c r="I808" s="18" t="n">
        <f aca="false">E808+H808</f>
        <v>7217775.81</v>
      </c>
      <c r="J808" s="18" t="n">
        <f aca="false">J807+(I808-I807)</f>
        <v>7167775.81</v>
      </c>
      <c r="K808" s="67" t="n">
        <f aca="false">H808/E808</f>
        <v>0.00138739054371337</v>
      </c>
      <c r="L808" s="67"/>
      <c r="M808" s="64"/>
      <c r="N808" s="16" t="str">
        <f aca="false">IF(M808="","",SUMIF('Daily Fills'!L787:L20773,'Growth Plan &amp; Statistics'!M808,'Daily Fills'!O787:O20773))</f>
        <v/>
      </c>
      <c r="O808" s="15" t="str">
        <f aca="false">IF(N808="","",SUMIF('Daily Fills'!L787:L20773,'Growth Plan &amp; Statistics'!M808,'Daily Fills'!P787:P20773))</f>
        <v/>
      </c>
      <c r="P808" s="15" t="str">
        <f aca="false">IF(O808="","",SUMIF('Daily Fills'!L787:L20785,'Growth Plan &amp; Statistics'!M808,'Daily Fills'!E787:E20785)/1000000)</f>
        <v/>
      </c>
      <c r="Q808" s="16"/>
      <c r="R808" s="16" t="str">
        <f aca="false">IF(N808="","",F808)</f>
        <v/>
      </c>
      <c r="S808" s="10"/>
    </row>
    <row collapsed="false" customFormat="false" customHeight="false" hidden="false" ht="13.3" outlineLevel="0" r="809">
      <c r="A809" s="16" t="n">
        <v>790</v>
      </c>
      <c r="B809" s="16" t="n">
        <f aca="false">ROUNDUP(A809/5,0)</f>
        <v>158</v>
      </c>
      <c r="C809" s="16" t="n">
        <f aca="false">ROUNDUP(A809/20.83333333,0)</f>
        <v>38</v>
      </c>
      <c r="D809" s="65" t="inlineStr">
        <f aca="false">IF(M809="",IF(C809=C808,D808,EDATE(D808,1)),M809)</f>
        <is>
          <t/>
        </is>
      </c>
      <c r="E809" s="16" t="n">
        <f aca="false">I808</f>
        <v>7217775.81</v>
      </c>
      <c r="F809" s="15" t="n">
        <f aca="false">ROUND(MIN($B$14,IF(SizeCalc="margin",E809*$E$13*$E$12/100000,E809*$I$13/$I$12/10)),2)</f>
        <v>100</v>
      </c>
      <c r="G809" s="15" t="n">
        <f aca="false">$B$12*$B$13</f>
        <v>10</v>
      </c>
      <c r="H809" s="15" t="n">
        <f aca="false">IF(Q809="",G809*F809*10,Q809)</f>
        <v>10000</v>
      </c>
      <c r="I809" s="18" t="n">
        <f aca="false">E809+H809</f>
        <v>7227775.81</v>
      </c>
      <c r="J809" s="18" t="n">
        <f aca="false">J808+(I809-I808)</f>
        <v>7177775.81</v>
      </c>
      <c r="K809" s="67" t="n">
        <f aca="false">H809/E809</f>
        <v>0.00138546835801485</v>
      </c>
      <c r="L809" s="67"/>
      <c r="M809" s="64"/>
      <c r="N809" s="16" t="str">
        <f aca="false">IF(M809="","",SUMIF('Daily Fills'!L788:L20774,'Growth Plan &amp; Statistics'!M809,'Daily Fills'!O788:O20774))</f>
        <v/>
      </c>
      <c r="O809" s="15" t="str">
        <f aca="false">IF(N809="","",SUMIF('Daily Fills'!L788:L20774,'Growth Plan &amp; Statistics'!M809,'Daily Fills'!P788:P20774))</f>
        <v/>
      </c>
      <c r="P809" s="15" t="str">
        <f aca="false">IF(O809="","",SUMIF('Daily Fills'!L788:L20786,'Growth Plan &amp; Statistics'!M809,'Daily Fills'!E788:E20786)/1000000)</f>
        <v/>
      </c>
      <c r="Q809" s="16"/>
      <c r="R809" s="16" t="str">
        <f aca="false">IF(N809="","",F809)</f>
        <v/>
      </c>
      <c r="S809" s="10"/>
    </row>
    <row collapsed="false" customFormat="false" customHeight="false" hidden="false" ht="13.3" outlineLevel="0" r="810">
      <c r="A810" s="16" t="n">
        <v>791</v>
      </c>
      <c r="B810" s="16" t="n">
        <f aca="false">ROUNDUP(A810/5,0)</f>
        <v>159</v>
      </c>
      <c r="C810" s="16" t="n">
        <f aca="false">ROUNDUP(A810/20.83333333,0)</f>
        <v>38</v>
      </c>
      <c r="D810" s="65" t="inlineStr">
        <f aca="false">IF(M810="",IF(C810=C809,D809,EDATE(D809,1)),M810)</f>
        <is>
          <t/>
        </is>
      </c>
      <c r="E810" s="16" t="n">
        <f aca="false">I809</f>
        <v>7227775.81</v>
      </c>
      <c r="F810" s="15" t="n">
        <f aca="false">ROUND(MIN($B$14,IF(SizeCalc="margin",E810*$E$13*$E$12/100000,E810*$I$13/$I$12/10)),2)</f>
        <v>100</v>
      </c>
      <c r="G810" s="15" t="n">
        <f aca="false">$B$12*$B$13</f>
        <v>10</v>
      </c>
      <c r="H810" s="15" t="n">
        <f aca="false">IF(Q810="",G810*F810*10,Q810)</f>
        <v>10000</v>
      </c>
      <c r="I810" s="18" t="n">
        <f aca="false">E810+H810</f>
        <v>7237775.81</v>
      </c>
      <c r="J810" s="18" t="n">
        <f aca="false">J809+(I810-I809)</f>
        <v>7187775.81</v>
      </c>
      <c r="K810" s="67" t="n">
        <f aca="false">H810/E810</f>
        <v>0.0013835514912021</v>
      </c>
      <c r="L810" s="67"/>
      <c r="M810" s="64"/>
      <c r="N810" s="16" t="str">
        <f aca="false">IF(M810="","",SUMIF('Daily Fills'!L789:L20775,'Growth Plan &amp; Statistics'!M810,'Daily Fills'!O789:O20775))</f>
        <v/>
      </c>
      <c r="O810" s="15" t="str">
        <f aca="false">IF(N810="","",SUMIF('Daily Fills'!L789:L20775,'Growth Plan &amp; Statistics'!M810,'Daily Fills'!P789:P20775))</f>
        <v/>
      </c>
      <c r="P810" s="15" t="str">
        <f aca="false">IF(O810="","",SUMIF('Daily Fills'!L789:L20787,'Growth Plan &amp; Statistics'!M810,'Daily Fills'!E789:E20787)/1000000)</f>
        <v/>
      </c>
      <c r="Q810" s="16"/>
      <c r="R810" s="16" t="str">
        <f aca="false">IF(N810="","",F810)</f>
        <v/>
      </c>
      <c r="S810" s="10"/>
    </row>
    <row collapsed="false" customFormat="false" customHeight="false" hidden="false" ht="13.3" outlineLevel="0" r="811">
      <c r="A811" s="16" t="n">
        <v>792</v>
      </c>
      <c r="B811" s="16" t="n">
        <f aca="false">ROUNDUP(A811/5,0)</f>
        <v>159</v>
      </c>
      <c r="C811" s="16" t="n">
        <f aca="false">ROUNDUP(A811/20.83333333,0)</f>
        <v>39</v>
      </c>
      <c r="D811" s="65" t="n">
        <f aca="false">IF(M811="",IF(C811=C810,D810,EDATE(D810,1)),M811)</f>
        <v>42967</v>
      </c>
      <c r="E811" s="16" t="n">
        <f aca="false">I810</f>
        <v>7237775.81</v>
      </c>
      <c r="F811" s="15" t="n">
        <f aca="false">ROUND(MIN($B$14,IF(SizeCalc="margin",E811*$E$13*$E$12/100000,E811*$I$13/$I$12/10)),2)</f>
        <v>100</v>
      </c>
      <c r="G811" s="15" t="n">
        <f aca="false">$B$12*$B$13</f>
        <v>10</v>
      </c>
      <c r="H811" s="15" t="n">
        <f aca="false">IF(Q811="",G811*F811*10,Q811)</f>
        <v>10000</v>
      </c>
      <c r="I811" s="18" t="n">
        <f aca="false">E811+H811</f>
        <v>7247775.81</v>
      </c>
      <c r="J811" s="18" t="n">
        <f aca="false">J810+(I811-I810)</f>
        <v>7197775.81</v>
      </c>
      <c r="K811" s="67" t="n">
        <f aca="false">H811/E811</f>
        <v>0.00138163992122878</v>
      </c>
      <c r="L811" s="67"/>
      <c r="M811" s="64"/>
      <c r="N811" s="16" t="str">
        <f aca="false">IF(M811="","",SUMIF('Daily Fills'!L790:L20776,'Growth Plan &amp; Statistics'!M811,'Daily Fills'!O790:O20776))</f>
        <v/>
      </c>
      <c r="O811" s="15" t="str">
        <f aca="false">IF(N811="","",SUMIF('Daily Fills'!L790:L20776,'Growth Plan &amp; Statistics'!M811,'Daily Fills'!P790:P20776))</f>
        <v/>
      </c>
      <c r="P811" s="15" t="str">
        <f aca="false">IF(O811="","",SUMIF('Daily Fills'!L790:L20788,'Growth Plan &amp; Statistics'!M811,'Daily Fills'!E790:E20788)/1000000)</f>
        <v/>
      </c>
      <c r="Q811" s="16"/>
      <c r="R811" s="16" t="str">
        <f aca="false">IF(N811="","",F811)</f>
        <v/>
      </c>
      <c r="S811" s="10"/>
    </row>
    <row collapsed="false" customFormat="false" customHeight="false" hidden="false" ht="13.3" outlineLevel="0" r="812">
      <c r="A812" s="16" t="n">
        <v>793</v>
      </c>
      <c r="B812" s="16" t="n">
        <f aca="false">ROUNDUP(A812/5,0)</f>
        <v>159</v>
      </c>
      <c r="C812" s="16" t="n">
        <f aca="false">ROUNDUP(A812/20.83333333,0)</f>
        <v>39</v>
      </c>
      <c r="D812" s="65" t="inlineStr">
        <f aca="false">IF(M812="",IF(C812=C811,D811,EDATE(D811,1)),M812)</f>
        <is>
          <t/>
        </is>
      </c>
      <c r="E812" s="16" t="n">
        <f aca="false">I811</f>
        <v>7247775.81</v>
      </c>
      <c r="F812" s="15" t="n">
        <f aca="false">ROUND(MIN($B$14,IF(SizeCalc="margin",E812*$E$13*$E$12/100000,E812*$I$13/$I$12/10)),2)</f>
        <v>100</v>
      </c>
      <c r="G812" s="15" t="n">
        <f aca="false">$B$12*$B$13</f>
        <v>10</v>
      </c>
      <c r="H812" s="15" t="n">
        <f aca="false">IF(Q812="",G812*F812*10,Q812)</f>
        <v>10000</v>
      </c>
      <c r="I812" s="18" t="n">
        <f aca="false">E812+H812</f>
        <v>7257775.81</v>
      </c>
      <c r="J812" s="18" t="n">
        <f aca="false">J811+(I812-I811)</f>
        <v>7207775.81</v>
      </c>
      <c r="K812" s="67" t="n">
        <f aca="false">H812/E812</f>
        <v>0.00137973362617021</v>
      </c>
      <c r="L812" s="67"/>
      <c r="M812" s="64"/>
      <c r="N812" s="16" t="str">
        <f aca="false">IF(M812="","",SUMIF('Daily Fills'!L791:L20777,'Growth Plan &amp; Statistics'!M812,'Daily Fills'!O791:O20777))</f>
        <v/>
      </c>
      <c r="O812" s="15" t="str">
        <f aca="false">IF(N812="","",SUMIF('Daily Fills'!L791:L20777,'Growth Plan &amp; Statistics'!M812,'Daily Fills'!P791:P20777))</f>
        <v/>
      </c>
      <c r="P812" s="15" t="str">
        <f aca="false">IF(O812="","",SUMIF('Daily Fills'!L791:L20789,'Growth Plan &amp; Statistics'!M812,'Daily Fills'!E791:E20789)/1000000)</f>
        <v/>
      </c>
      <c r="Q812" s="16"/>
      <c r="R812" s="16" t="str">
        <f aca="false">IF(N812="","",F812)</f>
        <v/>
      </c>
      <c r="S812" s="10"/>
    </row>
    <row collapsed="false" customFormat="false" customHeight="false" hidden="false" ht="13.3" outlineLevel="0" r="813">
      <c r="A813" s="16" t="n">
        <v>794</v>
      </c>
      <c r="B813" s="16" t="n">
        <f aca="false">ROUNDUP(A813/5,0)</f>
        <v>159</v>
      </c>
      <c r="C813" s="16" t="n">
        <f aca="false">ROUNDUP(A813/20.83333333,0)</f>
        <v>39</v>
      </c>
      <c r="D813" s="65" t="inlineStr">
        <f aca="false">IF(M813="",IF(C813=C812,D812,EDATE(D812,1)),M813)</f>
        <is>
          <t/>
        </is>
      </c>
      <c r="E813" s="16" t="n">
        <f aca="false">I812</f>
        <v>7257775.81</v>
      </c>
      <c r="F813" s="15" t="n">
        <f aca="false">ROUND(MIN($B$14,IF(SizeCalc="margin",E813*$E$13*$E$12/100000,E813*$I$13/$I$12/10)),2)</f>
        <v>100</v>
      </c>
      <c r="G813" s="15" t="n">
        <f aca="false">$B$12*$B$13</f>
        <v>10</v>
      </c>
      <c r="H813" s="15" t="n">
        <f aca="false">IF(Q813="",G813*F813*10,Q813)</f>
        <v>10000</v>
      </c>
      <c r="I813" s="18" t="n">
        <f aca="false">E813+H813</f>
        <v>7267775.81</v>
      </c>
      <c r="J813" s="18" t="n">
        <f aca="false">J812+(I813-I812)</f>
        <v>7217775.81</v>
      </c>
      <c r="K813" s="67" t="n">
        <f aca="false">H813/E813</f>
        <v>0.00137783258422252</v>
      </c>
      <c r="L813" s="67"/>
      <c r="M813" s="64"/>
      <c r="N813" s="16" t="str">
        <f aca="false">IF(M813="","",SUMIF('Daily Fills'!L792:L20778,'Growth Plan &amp; Statistics'!M813,'Daily Fills'!O792:O20778))</f>
        <v/>
      </c>
      <c r="O813" s="15" t="str">
        <f aca="false">IF(N813="","",SUMIF('Daily Fills'!L792:L20778,'Growth Plan &amp; Statistics'!M813,'Daily Fills'!P792:P20778))</f>
        <v/>
      </c>
      <c r="P813" s="15" t="str">
        <f aca="false">IF(O813="","",SUMIF('Daily Fills'!L792:L20790,'Growth Plan &amp; Statistics'!M813,'Daily Fills'!E792:E20790)/1000000)</f>
        <v/>
      </c>
      <c r="Q813" s="16"/>
      <c r="R813" s="16" t="str">
        <f aca="false">IF(N813="","",F813)</f>
        <v/>
      </c>
      <c r="S813" s="10"/>
    </row>
    <row collapsed="false" customFormat="false" customHeight="false" hidden="false" ht="13.3" outlineLevel="0" r="814">
      <c r="A814" s="16" t="n">
        <v>795</v>
      </c>
      <c r="B814" s="16" t="n">
        <f aca="false">ROUNDUP(A814/5,0)</f>
        <v>159</v>
      </c>
      <c r="C814" s="16" t="n">
        <f aca="false">ROUNDUP(A814/20.83333333,0)</f>
        <v>39</v>
      </c>
      <c r="D814" s="65" t="inlineStr">
        <f aca="false">IF(M814="",IF(C814=C813,D813,EDATE(D813,1)),M814)</f>
        <is>
          <t/>
        </is>
      </c>
      <c r="E814" s="16" t="n">
        <f aca="false">I813</f>
        <v>7267775.81</v>
      </c>
      <c r="F814" s="15" t="n">
        <f aca="false">ROUND(MIN($B$14,IF(SizeCalc="margin",E814*$E$13*$E$12/100000,E814*$I$13/$I$12/10)),2)</f>
        <v>100</v>
      </c>
      <c r="G814" s="15" t="n">
        <f aca="false">$B$12*$B$13</f>
        <v>10</v>
      </c>
      <c r="H814" s="15" t="n">
        <f aca="false">IF(Q814="",G814*F814*10,Q814)</f>
        <v>10000</v>
      </c>
      <c r="I814" s="18" t="n">
        <f aca="false">E814+H814</f>
        <v>7277775.81</v>
      </c>
      <c r="J814" s="18" t="n">
        <f aca="false">J813+(I814-I813)</f>
        <v>7227775.81</v>
      </c>
      <c r="K814" s="67" t="n">
        <f aca="false">H814/E814</f>
        <v>0.00137593677370188</v>
      </c>
      <c r="L814" s="67"/>
      <c r="M814" s="64"/>
      <c r="N814" s="16" t="str">
        <f aca="false">IF(M814="","",SUMIF('Daily Fills'!L793:L20779,'Growth Plan &amp; Statistics'!M814,'Daily Fills'!O793:O20779))</f>
        <v/>
      </c>
      <c r="O814" s="15" t="str">
        <f aca="false">IF(N814="","",SUMIF('Daily Fills'!L793:L20779,'Growth Plan &amp; Statistics'!M814,'Daily Fills'!P793:P20779))</f>
        <v/>
      </c>
      <c r="P814" s="15" t="str">
        <f aca="false">IF(O814="","",SUMIF('Daily Fills'!L793:L20791,'Growth Plan &amp; Statistics'!M814,'Daily Fills'!E793:E20791)/1000000)</f>
        <v/>
      </c>
      <c r="Q814" s="16"/>
      <c r="R814" s="16" t="str">
        <f aca="false">IF(N814="","",F814)</f>
        <v/>
      </c>
      <c r="S814" s="10"/>
    </row>
    <row collapsed="false" customFormat="false" customHeight="false" hidden="false" ht="13.3" outlineLevel="0" r="815">
      <c r="A815" s="16" t="n">
        <v>796</v>
      </c>
      <c r="B815" s="16" t="n">
        <f aca="false">ROUNDUP(A815/5,0)</f>
        <v>160</v>
      </c>
      <c r="C815" s="16" t="n">
        <f aca="false">ROUNDUP(A815/20.83333333,0)</f>
        <v>39</v>
      </c>
      <c r="D815" s="65" t="inlineStr">
        <f aca="false">IF(M815="",IF(C815=C814,D814,EDATE(D814,1)),M815)</f>
        <is>
          <t/>
        </is>
      </c>
      <c r="E815" s="16" t="n">
        <f aca="false">I814</f>
        <v>7277775.81</v>
      </c>
      <c r="F815" s="15" t="n">
        <f aca="false">ROUND(MIN($B$14,IF(SizeCalc="margin",E815*$E$13*$E$12/100000,E815*$I$13/$I$12/10)),2)</f>
        <v>100</v>
      </c>
      <c r="G815" s="15" t="n">
        <f aca="false">$B$12*$B$13</f>
        <v>10</v>
      </c>
      <c r="H815" s="15" t="n">
        <f aca="false">IF(Q815="",G815*F815*10,Q815)</f>
        <v>10000</v>
      </c>
      <c r="I815" s="18" t="n">
        <f aca="false">E815+H815</f>
        <v>7287775.81</v>
      </c>
      <c r="J815" s="18" t="n">
        <f aca="false">J814+(I815-I814)</f>
        <v>7237775.81</v>
      </c>
      <c r="K815" s="67" t="n">
        <f aca="false">H815/E815</f>
        <v>0.00137404617304363</v>
      </c>
      <c r="L815" s="67"/>
      <c r="M815" s="64"/>
      <c r="N815" s="16" t="str">
        <f aca="false">IF(M815="","",SUMIF('Daily Fills'!L794:L20780,'Growth Plan &amp; Statistics'!M815,'Daily Fills'!O794:O20780))</f>
        <v/>
      </c>
      <c r="O815" s="15" t="str">
        <f aca="false">IF(N815="","",SUMIF('Daily Fills'!L794:L20780,'Growth Plan &amp; Statistics'!M815,'Daily Fills'!P794:P20780))</f>
        <v/>
      </c>
      <c r="P815" s="15" t="str">
        <f aca="false">IF(O815="","",SUMIF('Daily Fills'!L794:L20792,'Growth Plan &amp; Statistics'!M815,'Daily Fills'!E794:E20792)/1000000)</f>
        <v/>
      </c>
      <c r="Q815" s="16"/>
      <c r="R815" s="16" t="str">
        <f aca="false">IF(N815="","",F815)</f>
        <v/>
      </c>
      <c r="S815" s="10"/>
    </row>
    <row collapsed="false" customFormat="false" customHeight="false" hidden="false" ht="13.3" outlineLevel="0" r="816">
      <c r="A816" s="16" t="n">
        <v>797</v>
      </c>
      <c r="B816" s="16" t="n">
        <f aca="false">ROUNDUP(A816/5,0)</f>
        <v>160</v>
      </c>
      <c r="C816" s="16" t="n">
        <f aca="false">ROUNDUP(A816/20.83333333,0)</f>
        <v>39</v>
      </c>
      <c r="D816" s="65" t="inlineStr">
        <f aca="false">IF(M816="",IF(C816=C815,D815,EDATE(D815,1)),M816)</f>
        <is>
          <t/>
        </is>
      </c>
      <c r="E816" s="16" t="n">
        <f aca="false">I815</f>
        <v>7287775.81</v>
      </c>
      <c r="F816" s="15" t="n">
        <f aca="false">ROUND(MIN($B$14,IF(SizeCalc="margin",E816*$E$13*$E$12/100000,E816*$I$13/$I$12/10)),2)</f>
        <v>100</v>
      </c>
      <c r="G816" s="15" t="n">
        <f aca="false">$B$12*$B$13</f>
        <v>10</v>
      </c>
      <c r="H816" s="15" t="n">
        <f aca="false">IF(Q816="",G816*F816*10,Q816)</f>
        <v>10000</v>
      </c>
      <c r="I816" s="18" t="n">
        <f aca="false">E816+H816</f>
        <v>7297775.81</v>
      </c>
      <c r="J816" s="18" t="n">
        <f aca="false">J815+(I816-I815)</f>
        <v>7247775.81</v>
      </c>
      <c r="K816" s="67" t="n">
        <f aca="false">H816/E816</f>
        <v>0.00137216076080145</v>
      </c>
      <c r="L816" s="67"/>
      <c r="M816" s="64"/>
      <c r="N816" s="16" t="str">
        <f aca="false">IF(M816="","",SUMIF('Daily Fills'!L795:L20781,'Growth Plan &amp; Statistics'!M816,'Daily Fills'!O795:O20781))</f>
        <v/>
      </c>
      <c r="O816" s="15" t="str">
        <f aca="false">IF(N816="","",SUMIF('Daily Fills'!L795:L20781,'Growth Plan &amp; Statistics'!M816,'Daily Fills'!P795:P20781))</f>
        <v/>
      </c>
      <c r="P816" s="15" t="str">
        <f aca="false">IF(O816="","",SUMIF('Daily Fills'!L795:L20793,'Growth Plan &amp; Statistics'!M816,'Daily Fills'!E795:E20793)/1000000)</f>
        <v/>
      </c>
      <c r="Q816" s="16"/>
      <c r="R816" s="16" t="str">
        <f aca="false">IF(N816="","",F816)</f>
        <v/>
      </c>
      <c r="S816" s="10"/>
    </row>
    <row collapsed="false" customFormat="false" customHeight="false" hidden="false" ht="13.3" outlineLevel="0" r="817">
      <c r="A817" s="16" t="n">
        <v>798</v>
      </c>
      <c r="B817" s="16" t="n">
        <f aca="false">ROUNDUP(A817/5,0)</f>
        <v>160</v>
      </c>
      <c r="C817" s="16" t="n">
        <f aca="false">ROUNDUP(A817/20.83333333,0)</f>
        <v>39</v>
      </c>
      <c r="D817" s="65" t="inlineStr">
        <f aca="false">IF(M817="",IF(C817=C816,D816,EDATE(D816,1)),M817)</f>
        <is>
          <t/>
        </is>
      </c>
      <c r="E817" s="16" t="n">
        <f aca="false">I816</f>
        <v>7297775.81</v>
      </c>
      <c r="F817" s="15" t="n">
        <f aca="false">ROUND(MIN($B$14,IF(SizeCalc="margin",E817*$E$13*$E$12/100000,E817*$I$13/$I$12/10)),2)</f>
        <v>100</v>
      </c>
      <c r="G817" s="15" t="n">
        <f aca="false">$B$12*$B$13</f>
        <v>10</v>
      </c>
      <c r="H817" s="15" t="n">
        <f aca="false">IF(Q817="",G817*F817*10,Q817)</f>
        <v>10000</v>
      </c>
      <c r="I817" s="18" t="n">
        <f aca="false">E817+H817</f>
        <v>7307775.81</v>
      </c>
      <c r="J817" s="18" t="n">
        <f aca="false">J816+(I817-I816)</f>
        <v>7257775.81</v>
      </c>
      <c r="K817" s="67" t="n">
        <f aca="false">H817/E817</f>
        <v>0.00137028051564659</v>
      </c>
      <c r="L817" s="67"/>
      <c r="M817" s="64"/>
      <c r="N817" s="16" t="str">
        <f aca="false">IF(M817="","",SUMIF('Daily Fills'!L796:L20782,'Growth Plan &amp; Statistics'!M817,'Daily Fills'!O796:O20782))</f>
        <v/>
      </c>
      <c r="O817" s="15" t="str">
        <f aca="false">IF(N817="","",SUMIF('Daily Fills'!L796:L20782,'Growth Plan &amp; Statistics'!M817,'Daily Fills'!P796:P20782))</f>
        <v/>
      </c>
      <c r="P817" s="15" t="str">
        <f aca="false">IF(O817="","",SUMIF('Daily Fills'!L796:L20794,'Growth Plan &amp; Statistics'!M817,'Daily Fills'!E796:E20794)/1000000)</f>
        <v/>
      </c>
      <c r="Q817" s="16"/>
      <c r="R817" s="16" t="str">
        <f aca="false">IF(N817="","",F817)</f>
        <v/>
      </c>
      <c r="S817" s="10"/>
    </row>
    <row collapsed="false" customFormat="false" customHeight="false" hidden="false" ht="13.3" outlineLevel="0" r="818">
      <c r="A818" s="16" t="n">
        <v>799</v>
      </c>
      <c r="B818" s="16" t="n">
        <f aca="false">ROUNDUP(A818/5,0)</f>
        <v>160</v>
      </c>
      <c r="C818" s="16" t="n">
        <f aca="false">ROUNDUP(A818/20.83333333,0)</f>
        <v>39</v>
      </c>
      <c r="D818" s="65" t="inlineStr">
        <f aca="false">IF(M818="",IF(C818=C817,D817,EDATE(D817,1)),M818)</f>
        <is>
          <t/>
        </is>
      </c>
      <c r="E818" s="16" t="n">
        <f aca="false">I817</f>
        <v>7307775.81</v>
      </c>
      <c r="F818" s="15" t="n">
        <f aca="false">ROUND(MIN($B$14,IF(SizeCalc="margin",E818*$E$13*$E$12/100000,E818*$I$13/$I$12/10)),2)</f>
        <v>100</v>
      </c>
      <c r="G818" s="15" t="n">
        <f aca="false">$B$12*$B$13</f>
        <v>10</v>
      </c>
      <c r="H818" s="15" t="n">
        <f aca="false">IF(Q818="",G818*F818*10,Q818)</f>
        <v>10000</v>
      </c>
      <c r="I818" s="18" t="n">
        <f aca="false">E818+H818</f>
        <v>7317775.81</v>
      </c>
      <c r="J818" s="18" t="n">
        <f aca="false">J817+(I818-I817)</f>
        <v>7267775.81</v>
      </c>
      <c r="K818" s="67" t="n">
        <f aca="false">H818/E818</f>
        <v>0.00136840541636704</v>
      </c>
      <c r="L818" s="67"/>
      <c r="M818" s="64"/>
      <c r="N818" s="16" t="str">
        <f aca="false">IF(M818="","",SUMIF('Daily Fills'!L797:L20783,'Growth Plan &amp; Statistics'!M818,'Daily Fills'!O797:O20783))</f>
        <v/>
      </c>
      <c r="O818" s="15" t="str">
        <f aca="false">IF(N818="","",SUMIF('Daily Fills'!L797:L20783,'Growth Plan &amp; Statistics'!M818,'Daily Fills'!P797:P20783))</f>
        <v/>
      </c>
      <c r="P818" s="15" t="str">
        <f aca="false">IF(O818="","",SUMIF('Daily Fills'!L797:L20795,'Growth Plan &amp; Statistics'!M818,'Daily Fills'!E797:E20795)/1000000)</f>
        <v/>
      </c>
      <c r="Q818" s="16"/>
      <c r="R818" s="16" t="str">
        <f aca="false">IF(N818="","",F818)</f>
        <v/>
      </c>
      <c r="S818" s="10"/>
    </row>
    <row collapsed="false" customFormat="false" customHeight="false" hidden="false" ht="13.3" outlineLevel="0" r="819">
      <c r="A819" s="16" t="n">
        <v>800</v>
      </c>
      <c r="B819" s="16" t="n">
        <f aca="false">ROUNDUP(A819/5,0)</f>
        <v>160</v>
      </c>
      <c r="C819" s="16" t="n">
        <f aca="false">ROUNDUP(A819/20.83333333,0)</f>
        <v>39</v>
      </c>
      <c r="D819" s="65" t="inlineStr">
        <f aca="false">IF(M819="",IF(C819=C818,D818,EDATE(D818,1)),M819)</f>
        <is>
          <t/>
        </is>
      </c>
      <c r="E819" s="16" t="n">
        <f aca="false">I818</f>
        <v>7317775.81</v>
      </c>
      <c r="F819" s="15" t="n">
        <f aca="false">ROUND(MIN($B$14,IF(SizeCalc="margin",E819*$E$13*$E$12/100000,E819*$I$13/$I$12/10)),2)</f>
        <v>100</v>
      </c>
      <c r="G819" s="15" t="n">
        <f aca="false">$B$12*$B$13</f>
        <v>10</v>
      </c>
      <c r="H819" s="15" t="n">
        <f aca="false">IF(Q819="",G819*F819*10,Q819)</f>
        <v>10000</v>
      </c>
      <c r="I819" s="18" t="n">
        <f aca="false">E819+H819</f>
        <v>7327775.81</v>
      </c>
      <c r="J819" s="18" t="n">
        <f aca="false">J818+(I819-I818)</f>
        <v>7277775.81</v>
      </c>
      <c r="K819" s="67" t="n">
        <f aca="false">H819/E819</f>
        <v>0.00136653544186673</v>
      </c>
      <c r="L819" s="67"/>
      <c r="M819" s="64"/>
      <c r="N819" s="16" t="str">
        <f aca="false">IF(M819="","",SUMIF('Daily Fills'!L798:L20784,'Growth Plan &amp; Statistics'!M819,'Daily Fills'!O798:O20784))</f>
        <v/>
      </c>
      <c r="O819" s="15" t="str">
        <f aca="false">IF(N819="","",SUMIF('Daily Fills'!L798:L20784,'Growth Plan &amp; Statistics'!M819,'Daily Fills'!P798:P20784))</f>
        <v/>
      </c>
      <c r="P819" s="15" t="str">
        <f aca="false">IF(O819="","",SUMIF('Daily Fills'!L798:L20796,'Growth Plan &amp; Statistics'!M819,'Daily Fills'!E798:E20796)/1000000)</f>
        <v/>
      </c>
      <c r="Q819" s="16"/>
      <c r="R819" s="16" t="str">
        <f aca="false">IF(N819="","",F819)</f>
        <v/>
      </c>
      <c r="S819" s="10"/>
    </row>
    <row collapsed="false" customFormat="false" customHeight="false" hidden="false" ht="13.3" outlineLevel="0" r="820">
      <c r="A820" s="16" t="n">
        <v>801</v>
      </c>
      <c r="B820" s="16" t="n">
        <f aca="false">ROUNDUP(A820/5,0)</f>
        <v>161</v>
      </c>
      <c r="C820" s="16" t="n">
        <f aca="false">ROUNDUP(A820/20.83333333,0)</f>
        <v>39</v>
      </c>
      <c r="D820" s="65" t="inlineStr">
        <f aca="false">IF(M820="",IF(C820=C819,D819,EDATE(D819,1)),M820)</f>
        <is>
          <t/>
        </is>
      </c>
      <c r="E820" s="16" t="n">
        <f aca="false">I819</f>
        <v>7327775.81</v>
      </c>
      <c r="F820" s="15" t="n">
        <f aca="false">ROUND(MIN($B$14,IF(SizeCalc="margin",E820*$E$13*$E$12/100000,E820*$I$13/$I$12/10)),2)</f>
        <v>100</v>
      </c>
      <c r="G820" s="15" t="n">
        <f aca="false">$B$12*$B$13</f>
        <v>10</v>
      </c>
      <c r="H820" s="15" t="n">
        <f aca="false">IF(Q820="",G820*F820*10,Q820)</f>
        <v>10000</v>
      </c>
      <c r="I820" s="18" t="n">
        <f aca="false">E820+H820</f>
        <v>7337775.81</v>
      </c>
      <c r="J820" s="18" t="n">
        <f aca="false">J819+(I820-I819)</f>
        <v>7287775.81</v>
      </c>
      <c r="K820" s="67" t="n">
        <f aca="false">H820/E820</f>
        <v>0.00136467057116476</v>
      </c>
      <c r="L820" s="67"/>
      <c r="M820" s="64"/>
      <c r="N820" s="16" t="str">
        <f aca="false">IF(M820="","",SUMIF('Daily Fills'!L799:L20785,'Growth Plan &amp; Statistics'!M820,'Daily Fills'!O799:O20785))</f>
        <v/>
      </c>
      <c r="O820" s="15" t="str">
        <f aca="false">IF(N820="","",SUMIF('Daily Fills'!L799:L20785,'Growth Plan &amp; Statistics'!M820,'Daily Fills'!P799:P20785))</f>
        <v/>
      </c>
      <c r="P820" s="15" t="str">
        <f aca="false">IF(O820="","",SUMIF('Daily Fills'!L799:L20797,'Growth Plan &amp; Statistics'!M820,'Daily Fills'!E799:E20797)/1000000)</f>
        <v/>
      </c>
      <c r="Q820" s="16"/>
      <c r="R820" s="16" t="str">
        <f aca="false">IF(N820="","",F820)</f>
        <v/>
      </c>
      <c r="S820" s="10"/>
    </row>
    <row collapsed="false" customFormat="false" customHeight="false" hidden="false" ht="13.3" outlineLevel="0" r="821">
      <c r="A821" s="16" t="n">
        <v>802</v>
      </c>
      <c r="B821" s="16" t="n">
        <f aca="false">ROUNDUP(A821/5,0)</f>
        <v>161</v>
      </c>
      <c r="C821" s="16" t="n">
        <f aca="false">ROUNDUP(A821/20.83333333,0)</f>
        <v>39</v>
      </c>
      <c r="D821" s="65" t="inlineStr">
        <f aca="false">IF(M821="",IF(C821=C820,D820,EDATE(D820,1)),M821)</f>
        <is>
          <t/>
        </is>
      </c>
      <c r="E821" s="16" t="n">
        <f aca="false">I820</f>
        <v>7337775.81</v>
      </c>
      <c r="F821" s="15" t="n">
        <f aca="false">ROUND(MIN($B$14,IF(SizeCalc="margin",E821*$E$13*$E$12/100000,E821*$I$13/$I$12/10)),2)</f>
        <v>100</v>
      </c>
      <c r="G821" s="15" t="n">
        <f aca="false">$B$12*$B$13</f>
        <v>10</v>
      </c>
      <c r="H821" s="15" t="n">
        <f aca="false">IF(Q821="",G821*F821*10,Q821)</f>
        <v>10000</v>
      </c>
      <c r="I821" s="18" t="n">
        <f aca="false">E821+H821</f>
        <v>7347775.81</v>
      </c>
      <c r="J821" s="18" t="n">
        <f aca="false">J820+(I821-I820)</f>
        <v>7297775.81</v>
      </c>
      <c r="K821" s="67" t="n">
        <f aca="false">H821/E821</f>
        <v>0.00136281078339459</v>
      </c>
      <c r="L821" s="67"/>
      <c r="M821" s="64"/>
      <c r="N821" s="16" t="str">
        <f aca="false">IF(M821="","",SUMIF('Daily Fills'!L800:L20786,'Growth Plan &amp; Statistics'!M821,'Daily Fills'!O800:O20786))</f>
        <v/>
      </c>
      <c r="O821" s="15" t="str">
        <f aca="false">IF(N821="","",SUMIF('Daily Fills'!L800:L20786,'Growth Plan &amp; Statistics'!M821,'Daily Fills'!P800:P20786))</f>
        <v/>
      </c>
      <c r="P821" s="15" t="str">
        <f aca="false">IF(O821="","",SUMIF('Daily Fills'!L800:L20798,'Growth Plan &amp; Statistics'!M821,'Daily Fills'!E800:E20798)/1000000)</f>
        <v/>
      </c>
      <c r="Q821" s="16"/>
      <c r="R821" s="16" t="str">
        <f aca="false">IF(N821="","",F821)</f>
        <v/>
      </c>
      <c r="S821" s="10"/>
    </row>
    <row collapsed="false" customFormat="false" customHeight="false" hidden="false" ht="13.3" outlineLevel="0" r="822">
      <c r="A822" s="16" t="n">
        <v>803</v>
      </c>
      <c r="B822" s="16" t="n">
        <f aca="false">ROUNDUP(A822/5,0)</f>
        <v>161</v>
      </c>
      <c r="C822" s="16" t="n">
        <f aca="false">ROUNDUP(A822/20.83333333,0)</f>
        <v>39</v>
      </c>
      <c r="D822" s="65" t="inlineStr">
        <f aca="false">IF(M822="",IF(C822=C821,D821,EDATE(D821,1)),M822)</f>
        <is>
          <t/>
        </is>
      </c>
      <c r="E822" s="16" t="n">
        <f aca="false">I821</f>
        <v>7347775.81</v>
      </c>
      <c r="F822" s="15" t="n">
        <f aca="false">ROUND(MIN($B$14,IF(SizeCalc="margin",E822*$E$13*$E$12/100000,E822*$I$13/$I$12/10)),2)</f>
        <v>100</v>
      </c>
      <c r="G822" s="15" t="n">
        <f aca="false">$B$12*$B$13</f>
        <v>10</v>
      </c>
      <c r="H822" s="15" t="n">
        <f aca="false">IF(Q822="",G822*F822*10,Q822)</f>
        <v>10000</v>
      </c>
      <c r="I822" s="18" t="n">
        <f aca="false">E822+H822</f>
        <v>7357775.81</v>
      </c>
      <c r="J822" s="18" t="n">
        <f aca="false">J821+(I822-I821)</f>
        <v>7307775.81</v>
      </c>
      <c r="K822" s="67" t="n">
        <f aca="false">H822/E822</f>
        <v>0.00136095605780329</v>
      </c>
      <c r="L822" s="67"/>
      <c r="M822" s="64"/>
      <c r="N822" s="16" t="str">
        <f aca="false">IF(M822="","",SUMIF('Daily Fills'!L801:L20787,'Growth Plan &amp; Statistics'!M822,'Daily Fills'!O801:O20787))</f>
        <v/>
      </c>
      <c r="O822" s="15" t="str">
        <f aca="false">IF(N822="","",SUMIF('Daily Fills'!L801:L20787,'Growth Plan &amp; Statistics'!M822,'Daily Fills'!P801:P20787))</f>
        <v/>
      </c>
      <c r="P822" s="15" t="str">
        <f aca="false">IF(O822="","",SUMIF('Daily Fills'!L801:L20799,'Growth Plan &amp; Statistics'!M822,'Daily Fills'!E801:E20799)/1000000)</f>
        <v/>
      </c>
      <c r="Q822" s="16"/>
      <c r="R822" s="16" t="str">
        <f aca="false">IF(N822="","",F822)</f>
        <v/>
      </c>
      <c r="S822" s="10"/>
    </row>
    <row collapsed="false" customFormat="false" customHeight="false" hidden="false" ht="13.3" outlineLevel="0" r="823">
      <c r="A823" s="16" t="n">
        <v>804</v>
      </c>
      <c r="B823" s="16" t="n">
        <f aca="false">ROUNDUP(A823/5,0)</f>
        <v>161</v>
      </c>
      <c r="C823" s="16" t="n">
        <f aca="false">ROUNDUP(A823/20.83333333,0)</f>
        <v>39</v>
      </c>
      <c r="D823" s="65" t="inlineStr">
        <f aca="false">IF(M823="",IF(C823=C822,D822,EDATE(D822,1)),M823)</f>
        <is>
          <t/>
        </is>
      </c>
      <c r="E823" s="16" t="n">
        <f aca="false">I822</f>
        <v>7357775.81</v>
      </c>
      <c r="F823" s="15" t="n">
        <f aca="false">ROUND(MIN($B$14,IF(SizeCalc="margin",E823*$E$13*$E$12/100000,E823*$I$13/$I$12/10)),2)</f>
        <v>100</v>
      </c>
      <c r="G823" s="15" t="n">
        <f aca="false">$B$12*$B$13</f>
        <v>10</v>
      </c>
      <c r="H823" s="15" t="n">
        <f aca="false">IF(Q823="",G823*F823*10,Q823)</f>
        <v>10000</v>
      </c>
      <c r="I823" s="18" t="n">
        <f aca="false">E823+H823</f>
        <v>7367775.81</v>
      </c>
      <c r="J823" s="18" t="n">
        <f aca="false">J822+(I823-I822)</f>
        <v>7317775.81</v>
      </c>
      <c r="K823" s="67" t="n">
        <f aca="false">H823/E823</f>
        <v>0.00135910637375074</v>
      </c>
      <c r="L823" s="67"/>
      <c r="M823" s="64"/>
      <c r="N823" s="16" t="str">
        <f aca="false">IF(M823="","",SUMIF('Daily Fills'!L802:L20788,'Growth Plan &amp; Statistics'!M823,'Daily Fills'!O802:O20788))</f>
        <v/>
      </c>
      <c r="O823" s="15" t="str">
        <f aca="false">IF(N823="","",SUMIF('Daily Fills'!L802:L20788,'Growth Plan &amp; Statistics'!M823,'Daily Fills'!P802:P20788))</f>
        <v/>
      </c>
      <c r="P823" s="15" t="str">
        <f aca="false">IF(O823="","",SUMIF('Daily Fills'!L802:L20800,'Growth Plan &amp; Statistics'!M823,'Daily Fills'!E802:E20800)/1000000)</f>
        <v/>
      </c>
      <c r="Q823" s="16"/>
      <c r="R823" s="16" t="str">
        <f aca="false">IF(N823="","",F823)</f>
        <v/>
      </c>
      <c r="S823" s="10"/>
    </row>
    <row collapsed="false" customFormat="false" customHeight="false" hidden="false" ht="13.3" outlineLevel="0" r="824">
      <c r="A824" s="16" t="n">
        <v>805</v>
      </c>
      <c r="B824" s="16" t="n">
        <f aca="false">ROUNDUP(A824/5,0)</f>
        <v>161</v>
      </c>
      <c r="C824" s="16" t="n">
        <f aca="false">ROUNDUP(A824/20.83333333,0)</f>
        <v>39</v>
      </c>
      <c r="D824" s="65" t="inlineStr">
        <f aca="false">IF(M824="",IF(C824=C823,D823,EDATE(D823,1)),M824)</f>
        <is>
          <t/>
        </is>
      </c>
      <c r="E824" s="16" t="n">
        <f aca="false">I823</f>
        <v>7367775.81</v>
      </c>
      <c r="F824" s="15" t="n">
        <f aca="false">ROUND(MIN($B$14,IF(SizeCalc="margin",E824*$E$13*$E$12/100000,E824*$I$13/$I$12/10)),2)</f>
        <v>100</v>
      </c>
      <c r="G824" s="15" t="n">
        <f aca="false">$B$12*$B$13</f>
        <v>10</v>
      </c>
      <c r="H824" s="15" t="n">
        <f aca="false">IF(Q824="",G824*F824*10,Q824)</f>
        <v>10000</v>
      </c>
      <c r="I824" s="18" t="n">
        <f aca="false">E824+H824</f>
        <v>7377775.81</v>
      </c>
      <c r="J824" s="18" t="n">
        <f aca="false">J823+(I824-I823)</f>
        <v>7327775.81</v>
      </c>
      <c r="K824" s="67" t="n">
        <f aca="false">H824/E824</f>
        <v>0.00135726171070887</v>
      </c>
      <c r="L824" s="67"/>
      <c r="M824" s="64"/>
      <c r="N824" s="16" t="str">
        <f aca="false">IF(M824="","",SUMIF('Daily Fills'!L803:L20789,'Growth Plan &amp; Statistics'!M824,'Daily Fills'!O803:O20789))</f>
        <v/>
      </c>
      <c r="O824" s="15" t="str">
        <f aca="false">IF(N824="","",SUMIF('Daily Fills'!L803:L20789,'Growth Plan &amp; Statistics'!M824,'Daily Fills'!P803:P20789))</f>
        <v/>
      </c>
      <c r="P824" s="15" t="str">
        <f aca="false">IF(O824="","",SUMIF('Daily Fills'!L803:L20801,'Growth Plan &amp; Statistics'!M824,'Daily Fills'!E803:E20801)/1000000)</f>
        <v/>
      </c>
      <c r="Q824" s="16"/>
      <c r="R824" s="16" t="str">
        <f aca="false">IF(N824="","",F824)</f>
        <v/>
      </c>
      <c r="S824" s="10"/>
    </row>
    <row collapsed="false" customFormat="false" customHeight="false" hidden="false" ht="13.3" outlineLevel="0" r="825">
      <c r="A825" s="16" t="n">
        <v>806</v>
      </c>
      <c r="B825" s="16" t="n">
        <f aca="false">ROUNDUP(A825/5,0)</f>
        <v>162</v>
      </c>
      <c r="C825" s="16" t="n">
        <f aca="false">ROUNDUP(A825/20.83333333,0)</f>
        <v>39</v>
      </c>
      <c r="D825" s="65" t="inlineStr">
        <f aca="false">IF(M825="",IF(C825=C824,D824,EDATE(D824,1)),M825)</f>
        <is>
          <t/>
        </is>
      </c>
      <c r="E825" s="16" t="n">
        <f aca="false">I824</f>
        <v>7377775.81</v>
      </c>
      <c r="F825" s="15" t="n">
        <f aca="false">ROUND(MIN($B$14,IF(SizeCalc="margin",E825*$E$13*$E$12/100000,E825*$I$13/$I$12/10)),2)</f>
        <v>100</v>
      </c>
      <c r="G825" s="15" t="n">
        <f aca="false">$B$12*$B$13</f>
        <v>10</v>
      </c>
      <c r="H825" s="15" t="n">
        <f aca="false">IF(Q825="",G825*F825*10,Q825)</f>
        <v>10000</v>
      </c>
      <c r="I825" s="18" t="n">
        <f aca="false">E825+H825</f>
        <v>7387775.81</v>
      </c>
      <c r="J825" s="18" t="n">
        <f aca="false">J824+(I825-I824)</f>
        <v>7337775.81</v>
      </c>
      <c r="K825" s="67" t="n">
        <f aca="false">H825/E825</f>
        <v>0.00135542204826091</v>
      </c>
      <c r="L825" s="67"/>
      <c r="M825" s="64"/>
      <c r="N825" s="16" t="str">
        <f aca="false">IF(M825="","",SUMIF('Daily Fills'!L804:L20790,'Growth Plan &amp; Statistics'!M825,'Daily Fills'!O804:O20790))</f>
        <v/>
      </c>
      <c r="O825" s="15" t="str">
        <f aca="false">IF(N825="","",SUMIF('Daily Fills'!L804:L20790,'Growth Plan &amp; Statistics'!M825,'Daily Fills'!P804:P20790))</f>
        <v/>
      </c>
      <c r="P825" s="15" t="str">
        <f aca="false">IF(O825="","",SUMIF('Daily Fills'!L804:L20802,'Growth Plan &amp; Statistics'!M825,'Daily Fills'!E804:E20802)/1000000)</f>
        <v/>
      </c>
      <c r="Q825" s="16"/>
      <c r="R825" s="16" t="str">
        <f aca="false">IF(N825="","",F825)</f>
        <v/>
      </c>
      <c r="S825" s="10"/>
    </row>
    <row collapsed="false" customFormat="false" customHeight="false" hidden="false" ht="13.3" outlineLevel="0" r="826">
      <c r="A826" s="16" t="n">
        <v>807</v>
      </c>
      <c r="B826" s="16" t="n">
        <f aca="false">ROUNDUP(A826/5,0)</f>
        <v>162</v>
      </c>
      <c r="C826" s="16" t="n">
        <f aca="false">ROUNDUP(A826/20.83333333,0)</f>
        <v>39</v>
      </c>
      <c r="D826" s="65" t="inlineStr">
        <f aca="false">IF(M826="",IF(C826=C825,D825,EDATE(D825,1)),M826)</f>
        <is>
          <t/>
        </is>
      </c>
      <c r="E826" s="16" t="n">
        <f aca="false">I825</f>
        <v>7387775.81</v>
      </c>
      <c r="F826" s="15" t="n">
        <f aca="false">ROUND(MIN($B$14,IF(SizeCalc="margin",E826*$E$13*$E$12/100000,E826*$I$13/$I$12/10)),2)</f>
        <v>100</v>
      </c>
      <c r="G826" s="15" t="n">
        <f aca="false">$B$12*$B$13</f>
        <v>10</v>
      </c>
      <c r="H826" s="15" t="n">
        <f aca="false">IF(Q826="",G826*F826*10,Q826)</f>
        <v>10000</v>
      </c>
      <c r="I826" s="18" t="n">
        <f aca="false">E826+H826</f>
        <v>7397775.81</v>
      </c>
      <c r="J826" s="18" t="n">
        <f aca="false">J825+(I826-I825)</f>
        <v>7347775.81</v>
      </c>
      <c r="K826" s="67" t="n">
        <f aca="false">H826/E826</f>
        <v>0.00135358736610065</v>
      </c>
      <c r="L826" s="67"/>
      <c r="M826" s="64"/>
      <c r="N826" s="16" t="str">
        <f aca="false">IF(M826="","",SUMIF('Daily Fills'!L805:L20791,'Growth Plan &amp; Statistics'!M826,'Daily Fills'!O805:O20791))</f>
        <v/>
      </c>
      <c r="O826" s="15" t="str">
        <f aca="false">IF(N826="","",SUMIF('Daily Fills'!L805:L20791,'Growth Plan &amp; Statistics'!M826,'Daily Fills'!P805:P20791))</f>
        <v/>
      </c>
      <c r="P826" s="15" t="str">
        <f aca="false">IF(O826="","",SUMIF('Daily Fills'!L805:L20803,'Growth Plan &amp; Statistics'!M826,'Daily Fills'!E805:E20803)/1000000)</f>
        <v/>
      </c>
      <c r="Q826" s="16"/>
      <c r="R826" s="16" t="str">
        <f aca="false">IF(N826="","",F826)</f>
        <v/>
      </c>
      <c r="S826" s="10"/>
    </row>
    <row collapsed="false" customFormat="false" customHeight="false" hidden="false" ht="13.3" outlineLevel="0" r="827">
      <c r="A827" s="16" t="n">
        <v>808</v>
      </c>
      <c r="B827" s="16" t="n">
        <f aca="false">ROUNDUP(A827/5,0)</f>
        <v>162</v>
      </c>
      <c r="C827" s="16" t="n">
        <f aca="false">ROUNDUP(A827/20.83333333,0)</f>
        <v>39</v>
      </c>
      <c r="D827" s="65" t="inlineStr">
        <f aca="false">IF(M827="",IF(C827=C826,D826,EDATE(D826,1)),M827)</f>
        <is>
          <t/>
        </is>
      </c>
      <c r="E827" s="16" t="n">
        <f aca="false">I826</f>
        <v>7397775.81</v>
      </c>
      <c r="F827" s="15" t="n">
        <f aca="false">ROUND(MIN($B$14,IF(SizeCalc="margin",E827*$E$13*$E$12/100000,E827*$I$13/$I$12/10)),2)</f>
        <v>100</v>
      </c>
      <c r="G827" s="15" t="n">
        <f aca="false">$B$12*$B$13</f>
        <v>10</v>
      </c>
      <c r="H827" s="15" t="n">
        <f aca="false">IF(Q827="",G827*F827*10,Q827)</f>
        <v>10000</v>
      </c>
      <c r="I827" s="18" t="n">
        <f aca="false">E827+H827</f>
        <v>7407775.81</v>
      </c>
      <c r="J827" s="18" t="n">
        <f aca="false">J826+(I827-I826)</f>
        <v>7357775.81</v>
      </c>
      <c r="K827" s="67" t="n">
        <f aca="false">H827/E827</f>
        <v>0.00135175764403166</v>
      </c>
      <c r="L827" s="67"/>
      <c r="M827" s="64"/>
      <c r="N827" s="16" t="str">
        <f aca="false">IF(M827="","",SUMIF('Daily Fills'!L806:L20792,'Growth Plan &amp; Statistics'!M827,'Daily Fills'!O806:O20792))</f>
        <v/>
      </c>
      <c r="O827" s="15" t="str">
        <f aca="false">IF(N827="","",SUMIF('Daily Fills'!L806:L20792,'Growth Plan &amp; Statistics'!M827,'Daily Fills'!P806:P20792))</f>
        <v/>
      </c>
      <c r="P827" s="15" t="str">
        <f aca="false">IF(O827="","",SUMIF('Daily Fills'!L806:L20804,'Growth Plan &amp; Statistics'!M827,'Daily Fills'!E806:E20804)/1000000)</f>
        <v/>
      </c>
      <c r="Q827" s="16"/>
      <c r="R827" s="16" t="str">
        <f aca="false">IF(N827="","",F827)</f>
        <v/>
      </c>
      <c r="S827" s="10"/>
    </row>
    <row collapsed="false" customFormat="false" customHeight="false" hidden="false" ht="13.3" outlineLevel="0" r="828">
      <c r="A828" s="16" t="n">
        <v>809</v>
      </c>
      <c r="B828" s="16" t="n">
        <f aca="false">ROUNDUP(A828/5,0)</f>
        <v>162</v>
      </c>
      <c r="C828" s="16" t="n">
        <f aca="false">ROUNDUP(A828/20.83333333,0)</f>
        <v>39</v>
      </c>
      <c r="D828" s="65" t="inlineStr">
        <f aca="false">IF(M828="",IF(C828=C827,D827,EDATE(D827,1)),M828)</f>
        <is>
          <t/>
        </is>
      </c>
      <c r="E828" s="16" t="n">
        <f aca="false">I827</f>
        <v>7407775.81</v>
      </c>
      <c r="F828" s="15" t="n">
        <f aca="false">ROUND(MIN($B$14,IF(SizeCalc="margin",E828*$E$13*$E$12/100000,E828*$I$13/$I$12/10)),2)</f>
        <v>100</v>
      </c>
      <c r="G828" s="15" t="n">
        <f aca="false">$B$12*$B$13</f>
        <v>10</v>
      </c>
      <c r="H828" s="15" t="n">
        <f aca="false">IF(Q828="",G828*F828*10,Q828)</f>
        <v>10000</v>
      </c>
      <c r="I828" s="18" t="n">
        <f aca="false">E828+H828</f>
        <v>7417775.81</v>
      </c>
      <c r="J828" s="18" t="n">
        <f aca="false">J827+(I828-I827)</f>
        <v>7367775.81</v>
      </c>
      <c r="K828" s="67" t="n">
        <f aca="false">H828/E828</f>
        <v>0.00134993286196657</v>
      </c>
      <c r="L828" s="67"/>
      <c r="M828" s="64"/>
      <c r="N828" s="16" t="str">
        <f aca="false">IF(M828="","",SUMIF('Daily Fills'!L807:L20793,'Growth Plan &amp; Statistics'!M828,'Daily Fills'!O807:O20793))</f>
        <v/>
      </c>
      <c r="O828" s="15" t="str">
        <f aca="false">IF(N828="","",SUMIF('Daily Fills'!L807:L20793,'Growth Plan &amp; Statistics'!M828,'Daily Fills'!P807:P20793))</f>
        <v/>
      </c>
      <c r="P828" s="15" t="str">
        <f aca="false">IF(O828="","",SUMIF('Daily Fills'!L807:L20805,'Growth Plan &amp; Statistics'!M828,'Daily Fills'!E807:E20805)/1000000)</f>
        <v/>
      </c>
      <c r="Q828" s="16"/>
      <c r="R828" s="16" t="str">
        <f aca="false">IF(N828="","",F828)</f>
        <v/>
      </c>
      <c r="S828" s="10"/>
    </row>
    <row collapsed="false" customFormat="false" customHeight="false" hidden="false" ht="13.3" outlineLevel="0" r="829">
      <c r="A829" s="16" t="n">
        <v>810</v>
      </c>
      <c r="B829" s="16" t="n">
        <f aca="false">ROUNDUP(A829/5,0)</f>
        <v>162</v>
      </c>
      <c r="C829" s="16" t="n">
        <f aca="false">ROUNDUP(A829/20.83333333,0)</f>
        <v>39</v>
      </c>
      <c r="D829" s="65" t="inlineStr">
        <f aca="false">IF(M829="",IF(C829=C828,D828,EDATE(D828,1)),M829)</f>
        <is>
          <t/>
        </is>
      </c>
      <c r="E829" s="16" t="n">
        <f aca="false">I828</f>
        <v>7417775.81</v>
      </c>
      <c r="F829" s="15" t="n">
        <f aca="false">ROUND(MIN($B$14,IF(SizeCalc="margin",E829*$E$13*$E$12/100000,E829*$I$13/$I$12/10)),2)</f>
        <v>100</v>
      </c>
      <c r="G829" s="15" t="n">
        <f aca="false">$B$12*$B$13</f>
        <v>10</v>
      </c>
      <c r="H829" s="15" t="n">
        <f aca="false">IF(Q829="",G829*F829*10,Q829)</f>
        <v>10000</v>
      </c>
      <c r="I829" s="18" t="n">
        <f aca="false">E829+H829</f>
        <v>7427775.81</v>
      </c>
      <c r="J829" s="18" t="n">
        <f aca="false">J828+(I829-I828)</f>
        <v>7377775.81</v>
      </c>
      <c r="K829" s="67" t="n">
        <f aca="false">H829/E829</f>
        <v>0.00134811299992632</v>
      </c>
      <c r="L829" s="67"/>
      <c r="M829" s="64"/>
      <c r="N829" s="16" t="str">
        <f aca="false">IF(M829="","",SUMIF('Daily Fills'!L808:L20794,'Growth Plan &amp; Statistics'!M829,'Daily Fills'!O808:O20794))</f>
        <v/>
      </c>
      <c r="O829" s="15" t="str">
        <f aca="false">IF(N829="","",SUMIF('Daily Fills'!L808:L20794,'Growth Plan &amp; Statistics'!M829,'Daily Fills'!P808:P20794))</f>
        <v/>
      </c>
      <c r="P829" s="15" t="str">
        <f aca="false">IF(O829="","",SUMIF('Daily Fills'!L808:L20806,'Growth Plan &amp; Statistics'!M829,'Daily Fills'!E808:E20806)/1000000)</f>
        <v/>
      </c>
      <c r="Q829" s="16"/>
      <c r="R829" s="16" t="str">
        <f aca="false">IF(N829="","",F829)</f>
        <v/>
      </c>
      <c r="S829" s="10"/>
    </row>
    <row collapsed="false" customFormat="false" customHeight="false" hidden="false" ht="13.3" outlineLevel="0" r="830">
      <c r="A830" s="16" t="n">
        <v>811</v>
      </c>
      <c r="B830" s="16" t="n">
        <f aca="false">ROUNDUP(A830/5,0)</f>
        <v>163</v>
      </c>
      <c r="C830" s="16" t="n">
        <f aca="false">ROUNDUP(A830/20.83333333,0)</f>
        <v>39</v>
      </c>
      <c r="D830" s="65" t="inlineStr">
        <f aca="false">IF(M830="",IF(C830=C829,D829,EDATE(D829,1)),M830)</f>
        <is>
          <t/>
        </is>
      </c>
      <c r="E830" s="16" t="n">
        <f aca="false">I829</f>
        <v>7427775.81</v>
      </c>
      <c r="F830" s="15" t="n">
        <f aca="false">ROUND(MIN($B$14,IF(SizeCalc="margin",E830*$E$13*$E$12/100000,E830*$I$13/$I$12/10)),2)</f>
        <v>100</v>
      </c>
      <c r="G830" s="15" t="n">
        <f aca="false">$B$12*$B$13</f>
        <v>10</v>
      </c>
      <c r="H830" s="15" t="n">
        <f aca="false">IF(Q830="",G830*F830*10,Q830)</f>
        <v>10000</v>
      </c>
      <c r="I830" s="18" t="n">
        <f aca="false">E830+H830</f>
        <v>7437775.81</v>
      </c>
      <c r="J830" s="18" t="n">
        <f aca="false">J829+(I830-I829)</f>
        <v>7387775.81</v>
      </c>
      <c r="K830" s="67" t="n">
        <f aca="false">H830/E830</f>
        <v>0.00134629803803947</v>
      </c>
      <c r="L830" s="67"/>
      <c r="M830" s="64"/>
      <c r="N830" s="16" t="str">
        <f aca="false">IF(M830="","",SUMIF('Daily Fills'!L809:L20795,'Growth Plan &amp; Statistics'!M830,'Daily Fills'!O809:O20795))</f>
        <v/>
      </c>
      <c r="O830" s="15" t="str">
        <f aca="false">IF(N830="","",SUMIF('Daily Fills'!L809:L20795,'Growth Plan &amp; Statistics'!M830,'Daily Fills'!P809:P20795))</f>
        <v/>
      </c>
      <c r="P830" s="15" t="str">
        <f aca="false">IF(O830="","",SUMIF('Daily Fills'!L809:L20807,'Growth Plan &amp; Statistics'!M830,'Daily Fills'!E809:E20807)/1000000)</f>
        <v/>
      </c>
      <c r="Q830" s="16"/>
      <c r="R830" s="16" t="str">
        <f aca="false">IF(N830="","",F830)</f>
        <v/>
      </c>
      <c r="S830" s="10"/>
    </row>
    <row collapsed="false" customFormat="false" customHeight="false" hidden="false" ht="13.3" outlineLevel="0" r="831">
      <c r="A831" s="16" t="n">
        <v>812</v>
      </c>
      <c r="B831" s="16" t="n">
        <f aca="false">ROUNDUP(A831/5,0)</f>
        <v>163</v>
      </c>
      <c r="C831" s="16" t="n">
        <f aca="false">ROUNDUP(A831/20.83333333,0)</f>
        <v>39</v>
      </c>
      <c r="D831" s="65" t="inlineStr">
        <f aca="false">IF(M831="",IF(C831=C830,D830,EDATE(D830,1)),M831)</f>
        <is>
          <t/>
        </is>
      </c>
      <c r="E831" s="16" t="n">
        <f aca="false">I830</f>
        <v>7437775.81</v>
      </c>
      <c r="F831" s="15" t="n">
        <f aca="false">ROUND(MIN($B$14,IF(SizeCalc="margin",E831*$E$13*$E$12/100000,E831*$I$13/$I$12/10)),2)</f>
        <v>100</v>
      </c>
      <c r="G831" s="15" t="n">
        <f aca="false">$B$12*$B$13</f>
        <v>10</v>
      </c>
      <c r="H831" s="15" t="n">
        <f aca="false">IF(Q831="",G831*F831*10,Q831)</f>
        <v>10000</v>
      </c>
      <c r="I831" s="18" t="n">
        <f aca="false">E831+H831</f>
        <v>7447775.81</v>
      </c>
      <c r="J831" s="18" t="n">
        <f aca="false">J830+(I831-I830)</f>
        <v>7397775.81</v>
      </c>
      <c r="K831" s="67" t="n">
        <f aca="false">H831/E831</f>
        <v>0.00134448795654141</v>
      </c>
      <c r="L831" s="67"/>
      <c r="M831" s="64"/>
      <c r="N831" s="16" t="str">
        <f aca="false">IF(M831="","",SUMIF('Daily Fills'!L810:L20796,'Growth Plan &amp; Statistics'!M831,'Daily Fills'!O810:O20796))</f>
        <v/>
      </c>
      <c r="O831" s="15" t="str">
        <f aca="false">IF(N831="","",SUMIF('Daily Fills'!L810:L20796,'Growth Plan &amp; Statistics'!M831,'Daily Fills'!P810:P20796))</f>
        <v/>
      </c>
      <c r="P831" s="15" t="str">
        <f aca="false">IF(O831="","",SUMIF('Daily Fills'!L810:L20808,'Growth Plan &amp; Statistics'!M831,'Daily Fills'!E810:E20808)/1000000)</f>
        <v/>
      </c>
      <c r="Q831" s="16"/>
      <c r="R831" s="16" t="str">
        <f aca="false">IF(N831="","",F831)</f>
        <v/>
      </c>
      <c r="S831" s="10"/>
    </row>
    <row collapsed="false" customFormat="false" customHeight="false" hidden="false" ht="13.3" outlineLevel="0" r="832">
      <c r="A832" s="16" t="n">
        <v>813</v>
      </c>
      <c r="B832" s="16" t="n">
        <f aca="false">ROUNDUP(A832/5,0)</f>
        <v>163</v>
      </c>
      <c r="C832" s="16" t="n">
        <f aca="false">ROUNDUP(A832/20.83333333,0)</f>
        <v>40</v>
      </c>
      <c r="D832" s="65" t="n">
        <f aca="false">IF(M832="",IF(C832=C831,D831,EDATE(D831,1)),M832)</f>
        <v>42998</v>
      </c>
      <c r="E832" s="16" t="n">
        <f aca="false">I831</f>
        <v>7447775.81</v>
      </c>
      <c r="F832" s="15" t="n">
        <f aca="false">ROUND(MIN($B$14,IF(SizeCalc="margin",E832*$E$13*$E$12/100000,E832*$I$13/$I$12/10)),2)</f>
        <v>100</v>
      </c>
      <c r="G832" s="15" t="n">
        <f aca="false">$B$12*$B$13</f>
        <v>10</v>
      </c>
      <c r="H832" s="15" t="n">
        <f aca="false">IF(Q832="",G832*F832*10,Q832)</f>
        <v>10000</v>
      </c>
      <c r="I832" s="18" t="n">
        <f aca="false">E832+H832</f>
        <v>7457775.81</v>
      </c>
      <c r="J832" s="18" t="n">
        <f aca="false">J831+(I832-I831)</f>
        <v>7407775.81</v>
      </c>
      <c r="K832" s="67" t="n">
        <f aca="false">H832/E832</f>
        <v>0.0013426827357737</v>
      </c>
      <c r="L832" s="67"/>
      <c r="M832" s="64"/>
      <c r="N832" s="16" t="str">
        <f aca="false">IF(M832="","",SUMIF('Daily Fills'!L811:L20797,'Growth Plan &amp; Statistics'!M832,'Daily Fills'!O811:O20797))</f>
        <v/>
      </c>
      <c r="O832" s="15" t="str">
        <f aca="false">IF(N832="","",SUMIF('Daily Fills'!L811:L20797,'Growth Plan &amp; Statistics'!M832,'Daily Fills'!P811:P20797))</f>
        <v/>
      </c>
      <c r="P832" s="15" t="str">
        <f aca="false">IF(O832="","",SUMIF('Daily Fills'!L811:L20809,'Growth Plan &amp; Statistics'!M832,'Daily Fills'!E811:E20809)/1000000)</f>
        <v/>
      </c>
      <c r="Q832" s="16"/>
      <c r="R832" s="16" t="str">
        <f aca="false">IF(N832="","",F832)</f>
        <v/>
      </c>
      <c r="S832" s="10"/>
    </row>
    <row collapsed="false" customFormat="false" customHeight="false" hidden="false" ht="13.3" outlineLevel="0" r="833">
      <c r="A833" s="16" t="n">
        <v>814</v>
      </c>
      <c r="B833" s="16" t="n">
        <f aca="false">ROUNDUP(A833/5,0)</f>
        <v>163</v>
      </c>
      <c r="C833" s="16" t="n">
        <f aca="false">ROUNDUP(A833/20.83333333,0)</f>
        <v>40</v>
      </c>
      <c r="D833" s="65" t="inlineStr">
        <f aca="false">IF(M833="",IF(C833=C832,D832,EDATE(D832,1)),M833)</f>
        <is>
          <t/>
        </is>
      </c>
      <c r="E833" s="16" t="n">
        <f aca="false">I832</f>
        <v>7457775.81</v>
      </c>
      <c r="F833" s="15" t="n">
        <f aca="false">ROUND(MIN($B$14,IF(SizeCalc="margin",E833*$E$13*$E$12/100000,E833*$I$13/$I$12/10)),2)</f>
        <v>100</v>
      </c>
      <c r="G833" s="15" t="n">
        <f aca="false">$B$12*$B$13</f>
        <v>10</v>
      </c>
      <c r="H833" s="15" t="n">
        <f aca="false">IF(Q833="",G833*F833*10,Q833)</f>
        <v>10000</v>
      </c>
      <c r="I833" s="18" t="n">
        <f aca="false">E833+H833</f>
        <v>7467775.81</v>
      </c>
      <c r="J833" s="18" t="n">
        <f aca="false">J832+(I833-I832)</f>
        <v>7417775.81</v>
      </c>
      <c r="K833" s="67" t="n">
        <f aca="false">H833/E833</f>
        <v>0.00134088235618335</v>
      </c>
      <c r="L833" s="67"/>
      <c r="M833" s="64"/>
      <c r="N833" s="16" t="str">
        <f aca="false">IF(M833="","",SUMIF('Daily Fills'!L812:L20798,'Growth Plan &amp; Statistics'!M833,'Daily Fills'!O812:O20798))</f>
        <v/>
      </c>
      <c r="O833" s="15" t="str">
        <f aca="false">IF(N833="","",SUMIF('Daily Fills'!L812:L20798,'Growth Plan &amp; Statistics'!M833,'Daily Fills'!P812:P20798))</f>
        <v/>
      </c>
      <c r="P833" s="15" t="str">
        <f aca="false">IF(O833="","",SUMIF('Daily Fills'!L812:L20810,'Growth Plan &amp; Statistics'!M833,'Daily Fills'!E812:E20810)/1000000)</f>
        <v/>
      </c>
      <c r="Q833" s="16"/>
      <c r="R833" s="16" t="str">
        <f aca="false">IF(N833="","",F833)</f>
        <v/>
      </c>
      <c r="S833" s="10"/>
    </row>
    <row collapsed="false" customFormat="false" customHeight="false" hidden="false" ht="13.3" outlineLevel="0" r="834">
      <c r="A834" s="16" t="n">
        <v>815</v>
      </c>
      <c r="B834" s="16" t="n">
        <f aca="false">ROUNDUP(A834/5,0)</f>
        <v>163</v>
      </c>
      <c r="C834" s="16" t="n">
        <f aca="false">ROUNDUP(A834/20.83333333,0)</f>
        <v>40</v>
      </c>
      <c r="D834" s="65" t="inlineStr">
        <f aca="false">IF(M834="",IF(C834=C833,D833,EDATE(D833,1)),M834)</f>
        <is>
          <t/>
        </is>
      </c>
      <c r="E834" s="16" t="n">
        <f aca="false">I833</f>
        <v>7467775.81</v>
      </c>
      <c r="F834" s="15" t="n">
        <f aca="false">ROUND(MIN($B$14,IF(SizeCalc="margin",E834*$E$13*$E$12/100000,E834*$I$13/$I$12/10)),2)</f>
        <v>100</v>
      </c>
      <c r="G834" s="15" t="n">
        <f aca="false">$B$12*$B$13</f>
        <v>10</v>
      </c>
      <c r="H834" s="15" t="n">
        <f aca="false">IF(Q834="",G834*F834*10,Q834)</f>
        <v>10000</v>
      </c>
      <c r="I834" s="18" t="n">
        <f aca="false">E834+H834</f>
        <v>7477775.81</v>
      </c>
      <c r="J834" s="18" t="n">
        <f aca="false">J833+(I834-I833)</f>
        <v>7427775.81</v>
      </c>
      <c r="K834" s="67" t="n">
        <f aca="false">H834/E834</f>
        <v>0.00133908679832208</v>
      </c>
      <c r="L834" s="67"/>
      <c r="M834" s="64"/>
      <c r="N834" s="16" t="str">
        <f aca="false">IF(M834="","",SUMIF('Daily Fills'!L813:L20799,'Growth Plan &amp; Statistics'!M834,'Daily Fills'!O813:O20799))</f>
        <v/>
      </c>
      <c r="O834" s="15" t="str">
        <f aca="false">IF(N834="","",SUMIF('Daily Fills'!L813:L20799,'Growth Plan &amp; Statistics'!M834,'Daily Fills'!P813:P20799))</f>
        <v/>
      </c>
      <c r="P834" s="15" t="str">
        <f aca="false">IF(O834="","",SUMIF('Daily Fills'!L813:L20811,'Growth Plan &amp; Statistics'!M834,'Daily Fills'!E813:E20811)/1000000)</f>
        <v/>
      </c>
      <c r="Q834" s="16"/>
      <c r="R834" s="16" t="str">
        <f aca="false">IF(N834="","",F834)</f>
        <v/>
      </c>
      <c r="S834" s="10"/>
    </row>
    <row collapsed="false" customFormat="false" customHeight="false" hidden="false" ht="13.3" outlineLevel="0" r="835">
      <c r="A835" s="16" t="n">
        <v>816</v>
      </c>
      <c r="B835" s="16" t="n">
        <f aca="false">ROUNDUP(A835/5,0)</f>
        <v>164</v>
      </c>
      <c r="C835" s="16" t="n">
        <f aca="false">ROUNDUP(A835/20.83333333,0)</f>
        <v>40</v>
      </c>
      <c r="D835" s="65" t="inlineStr">
        <f aca="false">IF(M835="",IF(C835=C834,D834,EDATE(D834,1)),M835)</f>
        <is>
          <t/>
        </is>
      </c>
      <c r="E835" s="16" t="n">
        <f aca="false">I834</f>
        <v>7477775.81</v>
      </c>
      <c r="F835" s="15" t="n">
        <f aca="false">ROUND(MIN($B$14,IF(SizeCalc="margin",E835*$E$13*$E$12/100000,E835*$I$13/$I$12/10)),2)</f>
        <v>100</v>
      </c>
      <c r="G835" s="15" t="n">
        <f aca="false">$B$12*$B$13</f>
        <v>10</v>
      </c>
      <c r="H835" s="15" t="n">
        <f aca="false">IF(Q835="",G835*F835*10,Q835)</f>
        <v>10000</v>
      </c>
      <c r="I835" s="18" t="n">
        <f aca="false">E835+H835</f>
        <v>7487775.81</v>
      </c>
      <c r="J835" s="18" t="n">
        <f aca="false">J834+(I835-I834)</f>
        <v>7437775.81</v>
      </c>
      <c r="K835" s="67" t="n">
        <f aca="false">H835/E835</f>
        <v>0.00133729604284566</v>
      </c>
      <c r="L835" s="67"/>
      <c r="M835" s="64"/>
      <c r="N835" s="16" t="str">
        <f aca="false">IF(M835="","",SUMIF('Daily Fills'!L814:L20800,'Growth Plan &amp; Statistics'!M835,'Daily Fills'!O814:O20800))</f>
        <v/>
      </c>
      <c r="O835" s="15" t="str">
        <f aca="false">IF(N835="","",SUMIF('Daily Fills'!L814:L20800,'Growth Plan &amp; Statistics'!M835,'Daily Fills'!P814:P20800))</f>
        <v/>
      </c>
      <c r="P835" s="15" t="str">
        <f aca="false">IF(O835="","",SUMIF('Daily Fills'!L814:L20812,'Growth Plan &amp; Statistics'!M835,'Daily Fills'!E814:E20812)/1000000)</f>
        <v/>
      </c>
      <c r="Q835" s="16"/>
      <c r="R835" s="16" t="str">
        <f aca="false">IF(N835="","",F835)</f>
        <v/>
      </c>
      <c r="S835" s="10"/>
    </row>
    <row collapsed="false" customFormat="false" customHeight="false" hidden="false" ht="13.3" outlineLevel="0" r="836">
      <c r="A836" s="16" t="n">
        <v>817</v>
      </c>
      <c r="B836" s="16" t="n">
        <f aca="false">ROUNDUP(A836/5,0)</f>
        <v>164</v>
      </c>
      <c r="C836" s="16" t="n">
        <f aca="false">ROUNDUP(A836/20.83333333,0)</f>
        <v>40</v>
      </c>
      <c r="D836" s="65" t="inlineStr">
        <f aca="false">IF(M836="",IF(C836=C835,D835,EDATE(D835,1)),M836)</f>
        <is>
          <t/>
        </is>
      </c>
      <c r="E836" s="16" t="n">
        <f aca="false">I835</f>
        <v>7487775.81</v>
      </c>
      <c r="F836" s="15" t="n">
        <f aca="false">ROUND(MIN($B$14,IF(SizeCalc="margin",E836*$E$13*$E$12/100000,E836*$I$13/$I$12/10)),2)</f>
        <v>100</v>
      </c>
      <c r="G836" s="15" t="n">
        <f aca="false">$B$12*$B$13</f>
        <v>10</v>
      </c>
      <c r="H836" s="15" t="n">
        <f aca="false">IF(Q836="",G836*F836*10,Q836)</f>
        <v>10000</v>
      </c>
      <c r="I836" s="18" t="n">
        <f aca="false">E836+H836</f>
        <v>7497775.81</v>
      </c>
      <c r="J836" s="18" t="n">
        <f aca="false">J835+(I836-I835)</f>
        <v>7447775.81</v>
      </c>
      <c r="K836" s="67" t="n">
        <f aca="false">H836/E836</f>
        <v>0.00133551007051318</v>
      </c>
      <c r="L836" s="67"/>
      <c r="M836" s="64"/>
      <c r="N836" s="16" t="str">
        <f aca="false">IF(M836="","",SUMIF('Daily Fills'!L815:L20801,'Growth Plan &amp; Statistics'!M836,'Daily Fills'!O815:O20801))</f>
        <v/>
      </c>
      <c r="O836" s="15" t="str">
        <f aca="false">IF(N836="","",SUMIF('Daily Fills'!L815:L20801,'Growth Plan &amp; Statistics'!M836,'Daily Fills'!P815:P20801))</f>
        <v/>
      </c>
      <c r="P836" s="15" t="str">
        <f aca="false">IF(O836="","",SUMIF('Daily Fills'!L815:L20813,'Growth Plan &amp; Statistics'!M836,'Daily Fills'!E815:E20813)/1000000)</f>
        <v/>
      </c>
      <c r="Q836" s="16"/>
      <c r="R836" s="16" t="str">
        <f aca="false">IF(N836="","",F836)</f>
        <v/>
      </c>
      <c r="S836" s="10"/>
    </row>
    <row collapsed="false" customFormat="false" customHeight="false" hidden="false" ht="13.3" outlineLevel="0" r="837">
      <c r="A837" s="16" t="n">
        <v>818</v>
      </c>
      <c r="B837" s="16" t="n">
        <f aca="false">ROUNDUP(A837/5,0)</f>
        <v>164</v>
      </c>
      <c r="C837" s="16" t="n">
        <f aca="false">ROUNDUP(A837/20.83333333,0)</f>
        <v>40</v>
      </c>
      <c r="D837" s="65" t="inlineStr">
        <f aca="false">IF(M837="",IF(C837=C836,D836,EDATE(D836,1)),M837)</f>
        <is>
          <t/>
        </is>
      </c>
      <c r="E837" s="16" t="n">
        <f aca="false">I836</f>
        <v>7497775.81</v>
      </c>
      <c r="F837" s="15" t="n">
        <f aca="false">ROUND(MIN($B$14,IF(SizeCalc="margin",E837*$E$13*$E$12/100000,E837*$I$13/$I$12/10)),2)</f>
        <v>100</v>
      </c>
      <c r="G837" s="15" t="n">
        <f aca="false">$B$12*$B$13</f>
        <v>10</v>
      </c>
      <c r="H837" s="15" t="n">
        <f aca="false">IF(Q837="",G837*F837*10,Q837)</f>
        <v>10000</v>
      </c>
      <c r="I837" s="18" t="n">
        <f aca="false">E837+H837</f>
        <v>7507775.81</v>
      </c>
      <c r="J837" s="18" t="n">
        <f aca="false">J836+(I837-I836)</f>
        <v>7457775.81</v>
      </c>
      <c r="K837" s="67" t="n">
        <f aca="false">H837/E837</f>
        <v>0.0013337288621864</v>
      </c>
      <c r="L837" s="67"/>
      <c r="M837" s="64"/>
      <c r="N837" s="16" t="str">
        <f aca="false">IF(M837="","",SUMIF('Daily Fills'!L816:L20802,'Growth Plan &amp; Statistics'!M837,'Daily Fills'!O816:O20802))</f>
        <v/>
      </c>
      <c r="O837" s="15" t="str">
        <f aca="false">IF(N837="","",SUMIF('Daily Fills'!L816:L20802,'Growth Plan &amp; Statistics'!M837,'Daily Fills'!P816:P20802))</f>
        <v/>
      </c>
      <c r="P837" s="15" t="str">
        <f aca="false">IF(O837="","",SUMIF('Daily Fills'!L816:L20814,'Growth Plan &amp; Statistics'!M837,'Daily Fills'!E816:E20814)/1000000)</f>
        <v/>
      </c>
      <c r="Q837" s="16"/>
      <c r="R837" s="16" t="str">
        <f aca="false">IF(N837="","",F837)</f>
        <v/>
      </c>
      <c r="S837" s="10"/>
    </row>
    <row collapsed="false" customFormat="false" customHeight="false" hidden="false" ht="13.3" outlineLevel="0" r="838">
      <c r="A838" s="16" t="n">
        <v>819</v>
      </c>
      <c r="B838" s="16" t="n">
        <f aca="false">ROUNDUP(A838/5,0)</f>
        <v>164</v>
      </c>
      <c r="C838" s="16" t="n">
        <f aca="false">ROUNDUP(A838/20.83333333,0)</f>
        <v>40</v>
      </c>
      <c r="D838" s="65" t="inlineStr">
        <f aca="false">IF(M838="",IF(C838=C837,D837,EDATE(D837,1)),M838)</f>
        <is>
          <t/>
        </is>
      </c>
      <c r="E838" s="16" t="n">
        <f aca="false">I837</f>
        <v>7507775.81</v>
      </c>
      <c r="F838" s="15" t="n">
        <f aca="false">ROUND(MIN($B$14,IF(SizeCalc="margin",E838*$E$13*$E$12/100000,E838*$I$13/$I$12/10)),2)</f>
        <v>100</v>
      </c>
      <c r="G838" s="15" t="n">
        <f aca="false">$B$12*$B$13</f>
        <v>10</v>
      </c>
      <c r="H838" s="15" t="n">
        <f aca="false">IF(Q838="",G838*F838*10,Q838)</f>
        <v>10000</v>
      </c>
      <c r="I838" s="18" t="n">
        <f aca="false">E838+H838</f>
        <v>7517775.81</v>
      </c>
      <c r="J838" s="18" t="n">
        <f aca="false">J837+(I838-I837)</f>
        <v>7467775.81</v>
      </c>
      <c r="K838" s="67" t="n">
        <f aca="false">H838/E838</f>
        <v>0.00133195239882902</v>
      </c>
      <c r="L838" s="67"/>
      <c r="M838" s="64"/>
      <c r="N838" s="16" t="str">
        <f aca="false">IF(M838="","",SUMIF('Daily Fills'!L817:L20803,'Growth Plan &amp; Statistics'!M838,'Daily Fills'!O817:O20803))</f>
        <v/>
      </c>
      <c r="O838" s="15" t="str">
        <f aca="false">IF(N838="","",SUMIF('Daily Fills'!L817:L20803,'Growth Plan &amp; Statistics'!M838,'Daily Fills'!P817:P20803))</f>
        <v/>
      </c>
      <c r="P838" s="15" t="str">
        <f aca="false">IF(O838="","",SUMIF('Daily Fills'!L817:L20815,'Growth Plan &amp; Statistics'!M838,'Daily Fills'!E817:E20815)/1000000)</f>
        <v/>
      </c>
      <c r="Q838" s="16"/>
      <c r="R838" s="16" t="str">
        <f aca="false">IF(N838="","",F838)</f>
        <v/>
      </c>
      <c r="S838" s="10"/>
    </row>
    <row collapsed="false" customFormat="false" customHeight="false" hidden="false" ht="13.3" outlineLevel="0" r="839">
      <c r="A839" s="16" t="n">
        <v>820</v>
      </c>
      <c r="B839" s="16" t="n">
        <f aca="false">ROUNDUP(A839/5,0)</f>
        <v>164</v>
      </c>
      <c r="C839" s="16" t="n">
        <f aca="false">ROUNDUP(A839/20.83333333,0)</f>
        <v>40</v>
      </c>
      <c r="D839" s="65" t="inlineStr">
        <f aca="false">IF(M839="",IF(C839=C838,D838,EDATE(D838,1)),M839)</f>
        <is>
          <t/>
        </is>
      </c>
      <c r="E839" s="16" t="n">
        <f aca="false">I838</f>
        <v>7517775.81</v>
      </c>
      <c r="F839" s="15" t="n">
        <f aca="false">ROUND(MIN($B$14,IF(SizeCalc="margin",E839*$E$13*$E$12/100000,E839*$I$13/$I$12/10)),2)</f>
        <v>100</v>
      </c>
      <c r="G839" s="15" t="n">
        <f aca="false">$B$12*$B$13</f>
        <v>10</v>
      </c>
      <c r="H839" s="15" t="n">
        <f aca="false">IF(Q839="",G839*F839*10,Q839)</f>
        <v>10000</v>
      </c>
      <c r="I839" s="18" t="n">
        <f aca="false">E839+H839</f>
        <v>7527775.81</v>
      </c>
      <c r="J839" s="18" t="n">
        <f aca="false">J838+(I839-I838)</f>
        <v>7477775.81</v>
      </c>
      <c r="K839" s="67" t="n">
        <f aca="false">H839/E839</f>
        <v>0.00133018066150605</v>
      </c>
      <c r="L839" s="67"/>
      <c r="M839" s="64"/>
      <c r="N839" s="16" t="str">
        <f aca="false">IF(M839="","",SUMIF('Daily Fills'!L818:L20804,'Growth Plan &amp; Statistics'!M839,'Daily Fills'!O818:O20804))</f>
        <v/>
      </c>
      <c r="O839" s="15" t="str">
        <f aca="false">IF(N839="","",SUMIF('Daily Fills'!L818:L20804,'Growth Plan &amp; Statistics'!M839,'Daily Fills'!P818:P20804))</f>
        <v/>
      </c>
      <c r="P839" s="15" t="str">
        <f aca="false">IF(O839="","",SUMIF('Daily Fills'!L818:L20816,'Growth Plan &amp; Statistics'!M839,'Daily Fills'!E818:E20816)/1000000)</f>
        <v/>
      </c>
      <c r="Q839" s="16"/>
      <c r="R839" s="16" t="str">
        <f aca="false">IF(N839="","",F839)</f>
        <v/>
      </c>
      <c r="S839" s="10"/>
    </row>
    <row collapsed="false" customFormat="false" customHeight="false" hidden="false" ht="13.3" outlineLevel="0" r="840">
      <c r="A840" s="16" t="n">
        <v>821</v>
      </c>
      <c r="B840" s="16" t="n">
        <f aca="false">ROUNDUP(A840/5,0)</f>
        <v>165</v>
      </c>
      <c r="C840" s="16" t="n">
        <f aca="false">ROUNDUP(A840/20.83333333,0)</f>
        <v>40</v>
      </c>
      <c r="D840" s="65" t="inlineStr">
        <f aca="false">IF(M840="",IF(C840=C839,D839,EDATE(D839,1)),M840)</f>
        <is>
          <t/>
        </is>
      </c>
      <c r="E840" s="16" t="n">
        <f aca="false">I839</f>
        <v>7527775.81</v>
      </c>
      <c r="F840" s="15" t="n">
        <f aca="false">ROUND(MIN($B$14,IF(SizeCalc="margin",E840*$E$13*$E$12/100000,E840*$I$13/$I$12/10)),2)</f>
        <v>100</v>
      </c>
      <c r="G840" s="15" t="n">
        <f aca="false">$B$12*$B$13</f>
        <v>10</v>
      </c>
      <c r="H840" s="15" t="n">
        <f aca="false">IF(Q840="",G840*F840*10,Q840)</f>
        <v>10000</v>
      </c>
      <c r="I840" s="18" t="n">
        <f aca="false">E840+H840</f>
        <v>7537775.81</v>
      </c>
      <c r="J840" s="18" t="n">
        <f aca="false">J839+(I840-I839)</f>
        <v>7487775.81</v>
      </c>
      <c r="K840" s="67" t="n">
        <f aca="false">H840/E840</f>
        <v>0.00132841363138311</v>
      </c>
      <c r="L840" s="67"/>
      <c r="M840" s="64"/>
      <c r="N840" s="16" t="str">
        <f aca="false">IF(M840="","",SUMIF('Daily Fills'!L819:L20805,'Growth Plan &amp; Statistics'!M840,'Daily Fills'!O819:O20805))</f>
        <v/>
      </c>
      <c r="O840" s="15" t="str">
        <f aca="false">IF(N840="","",SUMIF('Daily Fills'!L819:L20805,'Growth Plan &amp; Statistics'!M840,'Daily Fills'!P819:P20805))</f>
        <v/>
      </c>
      <c r="P840" s="15" t="str">
        <f aca="false">IF(O840="","",SUMIF('Daily Fills'!L819:L20817,'Growth Plan &amp; Statistics'!M840,'Daily Fills'!E819:E20817)/1000000)</f>
        <v/>
      </c>
      <c r="Q840" s="16"/>
      <c r="R840" s="16" t="str">
        <f aca="false">IF(N840="","",F840)</f>
        <v/>
      </c>
      <c r="S840" s="10"/>
    </row>
    <row collapsed="false" customFormat="false" customHeight="false" hidden="false" ht="13.3" outlineLevel="0" r="841">
      <c r="A841" s="16" t="n">
        <v>822</v>
      </c>
      <c r="B841" s="16" t="n">
        <f aca="false">ROUNDUP(A841/5,0)</f>
        <v>165</v>
      </c>
      <c r="C841" s="16" t="n">
        <f aca="false">ROUNDUP(A841/20.83333333,0)</f>
        <v>40</v>
      </c>
      <c r="D841" s="65" t="inlineStr">
        <f aca="false">IF(M841="",IF(C841=C840,D840,EDATE(D840,1)),M841)</f>
        <is>
          <t/>
        </is>
      </c>
      <c r="E841" s="16" t="n">
        <f aca="false">I840</f>
        <v>7537775.81</v>
      </c>
      <c r="F841" s="15" t="n">
        <f aca="false">ROUND(MIN($B$14,IF(SizeCalc="margin",E841*$E$13*$E$12/100000,E841*$I$13/$I$12/10)),2)</f>
        <v>100</v>
      </c>
      <c r="G841" s="15" t="n">
        <f aca="false">$B$12*$B$13</f>
        <v>10</v>
      </c>
      <c r="H841" s="15" t="n">
        <f aca="false">IF(Q841="",G841*F841*10,Q841)</f>
        <v>10000</v>
      </c>
      <c r="I841" s="18" t="n">
        <f aca="false">E841+H841</f>
        <v>7547775.81</v>
      </c>
      <c r="J841" s="18" t="n">
        <f aca="false">J840+(I841-I840)</f>
        <v>7497775.81</v>
      </c>
      <c r="K841" s="67" t="n">
        <f aca="false">H841/E841</f>
        <v>0.00132665128972574</v>
      </c>
      <c r="L841" s="67"/>
      <c r="M841" s="64"/>
      <c r="N841" s="16" t="str">
        <f aca="false">IF(M841="","",SUMIF('Daily Fills'!L820:L20806,'Growth Plan &amp; Statistics'!M841,'Daily Fills'!O820:O20806))</f>
        <v/>
      </c>
      <c r="O841" s="15" t="str">
        <f aca="false">IF(N841="","",SUMIF('Daily Fills'!L820:L20806,'Growth Plan &amp; Statistics'!M841,'Daily Fills'!P820:P20806))</f>
        <v/>
      </c>
      <c r="P841" s="15" t="str">
        <f aca="false">IF(O841="","",SUMIF('Daily Fills'!L820:L20818,'Growth Plan &amp; Statistics'!M841,'Daily Fills'!E820:E20818)/1000000)</f>
        <v/>
      </c>
      <c r="Q841" s="16"/>
      <c r="R841" s="16" t="str">
        <f aca="false">IF(N841="","",F841)</f>
        <v/>
      </c>
      <c r="S841" s="10"/>
    </row>
    <row collapsed="false" customFormat="false" customHeight="false" hidden="false" ht="13.3" outlineLevel="0" r="842">
      <c r="A842" s="16" t="n">
        <v>823</v>
      </c>
      <c r="B842" s="16" t="n">
        <f aca="false">ROUNDUP(A842/5,0)</f>
        <v>165</v>
      </c>
      <c r="C842" s="16" t="n">
        <f aca="false">ROUNDUP(A842/20.83333333,0)</f>
        <v>40</v>
      </c>
      <c r="D842" s="65" t="inlineStr">
        <f aca="false">IF(M842="",IF(C842=C841,D841,EDATE(D841,1)),M842)</f>
        <is>
          <t/>
        </is>
      </c>
      <c r="E842" s="16" t="n">
        <f aca="false">I841</f>
        <v>7547775.81</v>
      </c>
      <c r="F842" s="15" t="n">
        <f aca="false">ROUND(MIN($B$14,IF(SizeCalc="margin",E842*$E$13*$E$12/100000,E842*$I$13/$I$12/10)),2)</f>
        <v>100</v>
      </c>
      <c r="G842" s="15" t="n">
        <f aca="false">$B$12*$B$13</f>
        <v>10</v>
      </c>
      <c r="H842" s="15" t="n">
        <f aca="false">IF(Q842="",G842*F842*10,Q842)</f>
        <v>10000</v>
      </c>
      <c r="I842" s="18" t="n">
        <f aca="false">E842+H842</f>
        <v>7557775.81</v>
      </c>
      <c r="J842" s="18" t="n">
        <f aca="false">J841+(I842-I841)</f>
        <v>7507775.81</v>
      </c>
      <c r="K842" s="67" t="n">
        <f aca="false">H842/E842</f>
        <v>0.00132489361789881</v>
      </c>
      <c r="L842" s="67"/>
      <c r="M842" s="64"/>
      <c r="N842" s="16" t="str">
        <f aca="false">IF(M842="","",SUMIF('Daily Fills'!L821:L20807,'Growth Plan &amp; Statistics'!M842,'Daily Fills'!O821:O20807))</f>
        <v/>
      </c>
      <c r="O842" s="15" t="str">
        <f aca="false">IF(N842="","",SUMIF('Daily Fills'!L821:L20807,'Growth Plan &amp; Statistics'!M842,'Daily Fills'!P821:P20807))</f>
        <v/>
      </c>
      <c r="P842" s="15" t="str">
        <f aca="false">IF(O842="","",SUMIF('Daily Fills'!L821:L20819,'Growth Plan &amp; Statistics'!M842,'Daily Fills'!E821:E20819)/1000000)</f>
        <v/>
      </c>
      <c r="Q842" s="16"/>
      <c r="R842" s="16" t="str">
        <f aca="false">IF(N842="","",F842)</f>
        <v/>
      </c>
      <c r="S842" s="10"/>
    </row>
    <row collapsed="false" customFormat="false" customHeight="false" hidden="false" ht="13.3" outlineLevel="0" r="843">
      <c r="A843" s="16" t="n">
        <v>824</v>
      </c>
      <c r="B843" s="16" t="n">
        <f aca="false">ROUNDUP(A843/5,0)</f>
        <v>165</v>
      </c>
      <c r="C843" s="16" t="n">
        <f aca="false">ROUNDUP(A843/20.83333333,0)</f>
        <v>40</v>
      </c>
      <c r="D843" s="65" t="inlineStr">
        <f aca="false">IF(M843="",IF(C843=C842,D842,EDATE(D842,1)),M843)</f>
        <is>
          <t/>
        </is>
      </c>
      <c r="E843" s="16" t="n">
        <f aca="false">I842</f>
        <v>7557775.81</v>
      </c>
      <c r="F843" s="15" t="n">
        <f aca="false">ROUND(MIN($B$14,IF(SizeCalc="margin",E843*$E$13*$E$12/100000,E843*$I$13/$I$12/10)),2)</f>
        <v>100</v>
      </c>
      <c r="G843" s="15" t="n">
        <f aca="false">$B$12*$B$13</f>
        <v>10</v>
      </c>
      <c r="H843" s="15" t="n">
        <f aca="false">IF(Q843="",G843*F843*10,Q843)</f>
        <v>10000</v>
      </c>
      <c r="I843" s="18" t="n">
        <f aca="false">E843+H843</f>
        <v>7567775.81</v>
      </c>
      <c r="J843" s="18" t="n">
        <f aca="false">J842+(I843-I842)</f>
        <v>7517775.81</v>
      </c>
      <c r="K843" s="67" t="n">
        <f aca="false">H843/E843</f>
        <v>0.00132314059736577</v>
      </c>
      <c r="L843" s="67"/>
      <c r="M843" s="64"/>
      <c r="N843" s="16" t="str">
        <f aca="false">IF(M843="","",SUMIF('Daily Fills'!L822:L20808,'Growth Plan &amp; Statistics'!M843,'Daily Fills'!O822:O20808))</f>
        <v/>
      </c>
      <c r="O843" s="15" t="str">
        <f aca="false">IF(N843="","",SUMIF('Daily Fills'!L822:L20808,'Growth Plan &amp; Statistics'!M843,'Daily Fills'!P822:P20808))</f>
        <v/>
      </c>
      <c r="P843" s="15" t="str">
        <f aca="false">IF(O843="","",SUMIF('Daily Fills'!L822:L20820,'Growth Plan &amp; Statistics'!M843,'Daily Fills'!E822:E20820)/1000000)</f>
        <v/>
      </c>
      <c r="Q843" s="16"/>
      <c r="R843" s="16" t="str">
        <f aca="false">IF(N843="","",F843)</f>
        <v/>
      </c>
      <c r="S843" s="10"/>
    </row>
    <row collapsed="false" customFormat="false" customHeight="false" hidden="false" ht="13.3" outlineLevel="0" r="844">
      <c r="A844" s="16" t="n">
        <v>825</v>
      </c>
      <c r="B844" s="16" t="n">
        <f aca="false">ROUNDUP(A844/5,0)</f>
        <v>165</v>
      </c>
      <c r="C844" s="16" t="n">
        <f aca="false">ROUNDUP(A844/20.83333333,0)</f>
        <v>40</v>
      </c>
      <c r="D844" s="65" t="inlineStr">
        <f aca="false">IF(M844="",IF(C844=C843,D843,EDATE(D843,1)),M844)</f>
        <is>
          <t/>
        </is>
      </c>
      <c r="E844" s="16" t="n">
        <f aca="false">I843</f>
        <v>7567775.81</v>
      </c>
      <c r="F844" s="15" t="n">
        <f aca="false">ROUND(MIN($B$14,IF(SizeCalc="margin",E844*$E$13*$E$12/100000,E844*$I$13/$I$12/10)),2)</f>
        <v>100</v>
      </c>
      <c r="G844" s="15" t="n">
        <f aca="false">$B$12*$B$13</f>
        <v>10</v>
      </c>
      <c r="H844" s="15" t="n">
        <f aca="false">IF(Q844="",G844*F844*10,Q844)</f>
        <v>10000</v>
      </c>
      <c r="I844" s="18" t="n">
        <f aca="false">E844+H844</f>
        <v>7577775.81</v>
      </c>
      <c r="J844" s="18" t="n">
        <f aca="false">J843+(I844-I843)</f>
        <v>7527775.81</v>
      </c>
      <c r="K844" s="67" t="n">
        <f aca="false">H844/E844</f>
        <v>0.00132139220968809</v>
      </c>
      <c r="L844" s="67"/>
      <c r="M844" s="64"/>
      <c r="N844" s="16" t="str">
        <f aca="false">IF(M844="","",SUMIF('Daily Fills'!L823:L20809,'Growth Plan &amp; Statistics'!M844,'Daily Fills'!O823:O20809))</f>
        <v/>
      </c>
      <c r="O844" s="15" t="str">
        <f aca="false">IF(N844="","",SUMIF('Daily Fills'!L823:L20809,'Growth Plan &amp; Statistics'!M844,'Daily Fills'!P823:P20809))</f>
        <v/>
      </c>
      <c r="P844" s="15" t="str">
        <f aca="false">IF(O844="","",SUMIF('Daily Fills'!L823:L20821,'Growth Plan &amp; Statistics'!M844,'Daily Fills'!E823:E20821)/1000000)</f>
        <v/>
      </c>
      <c r="Q844" s="16"/>
      <c r="R844" s="16" t="str">
        <f aca="false">IF(N844="","",F844)</f>
        <v/>
      </c>
      <c r="S844" s="10"/>
    </row>
    <row collapsed="false" customFormat="false" customHeight="false" hidden="false" ht="13.3" outlineLevel="0" r="845">
      <c r="A845" s="16" t="n">
        <v>826</v>
      </c>
      <c r="B845" s="16" t="n">
        <f aca="false">ROUNDUP(A845/5,0)</f>
        <v>166</v>
      </c>
      <c r="C845" s="16" t="n">
        <f aca="false">ROUNDUP(A845/20.83333333,0)</f>
        <v>40</v>
      </c>
      <c r="D845" s="65" t="inlineStr">
        <f aca="false">IF(M845="",IF(C845=C844,D844,EDATE(D844,1)),M845)</f>
        <is>
          <t/>
        </is>
      </c>
      <c r="E845" s="16" t="n">
        <f aca="false">I844</f>
        <v>7577775.81</v>
      </c>
      <c r="F845" s="15" t="n">
        <f aca="false">ROUND(MIN($B$14,IF(SizeCalc="margin",E845*$E$13*$E$12/100000,E845*$I$13/$I$12/10)),2)</f>
        <v>100</v>
      </c>
      <c r="G845" s="15" t="n">
        <f aca="false">$B$12*$B$13</f>
        <v>10</v>
      </c>
      <c r="H845" s="15" t="n">
        <f aca="false">IF(Q845="",G845*F845*10,Q845)</f>
        <v>10000</v>
      </c>
      <c r="I845" s="18" t="n">
        <f aca="false">E845+H845</f>
        <v>7587775.81</v>
      </c>
      <c r="J845" s="18" t="n">
        <f aca="false">J844+(I845-I844)</f>
        <v>7537775.81</v>
      </c>
      <c r="K845" s="67" t="n">
        <f aca="false">H845/E845</f>
        <v>0.00131964843652454</v>
      </c>
      <c r="L845" s="67"/>
      <c r="M845" s="64"/>
      <c r="N845" s="16" t="str">
        <f aca="false">IF(M845="","",SUMIF('Daily Fills'!L824:L20810,'Growth Plan &amp; Statistics'!M845,'Daily Fills'!O824:O20810))</f>
        <v/>
      </c>
      <c r="O845" s="15" t="str">
        <f aca="false">IF(N845="","",SUMIF('Daily Fills'!L824:L20810,'Growth Plan &amp; Statistics'!M845,'Daily Fills'!P824:P20810))</f>
        <v/>
      </c>
      <c r="P845" s="15" t="str">
        <f aca="false">IF(O845="","",SUMIF('Daily Fills'!L824:L20822,'Growth Plan &amp; Statistics'!M845,'Daily Fills'!E824:E20822)/1000000)</f>
        <v/>
      </c>
      <c r="Q845" s="16"/>
      <c r="R845" s="16" t="str">
        <f aca="false">IF(N845="","",F845)</f>
        <v/>
      </c>
      <c r="S845" s="10"/>
    </row>
    <row collapsed="false" customFormat="false" customHeight="false" hidden="false" ht="13.3" outlineLevel="0" r="846">
      <c r="A846" s="16" t="n">
        <v>827</v>
      </c>
      <c r="B846" s="16" t="n">
        <f aca="false">ROUNDUP(A846/5,0)</f>
        <v>166</v>
      </c>
      <c r="C846" s="16" t="n">
        <f aca="false">ROUNDUP(A846/20.83333333,0)</f>
        <v>40</v>
      </c>
      <c r="D846" s="65" t="inlineStr">
        <f aca="false">IF(M846="",IF(C846=C845,D845,EDATE(D845,1)),M846)</f>
        <is>
          <t/>
        </is>
      </c>
      <c r="E846" s="16" t="n">
        <f aca="false">I845</f>
        <v>7587775.81</v>
      </c>
      <c r="F846" s="15" t="n">
        <f aca="false">ROUND(MIN($B$14,IF(SizeCalc="margin",E846*$E$13*$E$12/100000,E846*$I$13/$I$12/10)),2)</f>
        <v>100</v>
      </c>
      <c r="G846" s="15" t="n">
        <f aca="false">$B$12*$B$13</f>
        <v>10</v>
      </c>
      <c r="H846" s="15" t="n">
        <f aca="false">IF(Q846="",G846*F846*10,Q846)</f>
        <v>10000</v>
      </c>
      <c r="I846" s="18" t="n">
        <f aca="false">E846+H846</f>
        <v>7597775.81</v>
      </c>
      <c r="J846" s="18" t="n">
        <f aca="false">J845+(I846-I845)</f>
        <v>7547775.81</v>
      </c>
      <c r="K846" s="67" t="n">
        <f aca="false">H846/E846</f>
        <v>0.00131790925963059</v>
      </c>
      <c r="L846" s="67"/>
      <c r="M846" s="64"/>
      <c r="N846" s="16" t="str">
        <f aca="false">IF(M846="","",SUMIF('Daily Fills'!L825:L20811,'Growth Plan &amp; Statistics'!M846,'Daily Fills'!O825:O20811))</f>
        <v/>
      </c>
      <c r="O846" s="15" t="str">
        <f aca="false">IF(N846="","",SUMIF('Daily Fills'!L825:L20811,'Growth Plan &amp; Statistics'!M846,'Daily Fills'!P825:P20811))</f>
        <v/>
      </c>
      <c r="P846" s="15" t="str">
        <f aca="false">IF(O846="","",SUMIF('Daily Fills'!L825:L20823,'Growth Plan &amp; Statistics'!M846,'Daily Fills'!E825:E20823)/1000000)</f>
        <v/>
      </c>
      <c r="Q846" s="16"/>
      <c r="R846" s="16" t="str">
        <f aca="false">IF(N846="","",F846)</f>
        <v/>
      </c>
      <c r="S846" s="10"/>
    </row>
    <row collapsed="false" customFormat="false" customHeight="false" hidden="false" ht="13.3" outlineLevel="0" r="847">
      <c r="A847" s="16" t="n">
        <v>828</v>
      </c>
      <c r="B847" s="16" t="n">
        <f aca="false">ROUNDUP(A847/5,0)</f>
        <v>166</v>
      </c>
      <c r="C847" s="16" t="n">
        <f aca="false">ROUNDUP(A847/20.83333333,0)</f>
        <v>40</v>
      </c>
      <c r="D847" s="65" t="inlineStr">
        <f aca="false">IF(M847="",IF(C847=C846,D846,EDATE(D846,1)),M847)</f>
        <is>
          <t/>
        </is>
      </c>
      <c r="E847" s="16" t="n">
        <f aca="false">I846</f>
        <v>7597775.81</v>
      </c>
      <c r="F847" s="15" t="n">
        <f aca="false">ROUND(MIN($B$14,IF(SizeCalc="margin",E847*$E$13*$E$12/100000,E847*$I$13/$I$12/10)),2)</f>
        <v>100</v>
      </c>
      <c r="G847" s="15" t="n">
        <f aca="false">$B$12*$B$13</f>
        <v>10</v>
      </c>
      <c r="H847" s="15" t="n">
        <f aca="false">IF(Q847="",G847*F847*10,Q847)</f>
        <v>10000</v>
      </c>
      <c r="I847" s="18" t="n">
        <f aca="false">E847+H847</f>
        <v>7607775.81</v>
      </c>
      <c r="J847" s="18" t="n">
        <f aca="false">J846+(I847-I846)</f>
        <v>7557775.81</v>
      </c>
      <c r="K847" s="67" t="n">
        <f aca="false">H847/E847</f>
        <v>0.00131617466085775</v>
      </c>
      <c r="L847" s="67"/>
      <c r="M847" s="64"/>
      <c r="N847" s="16" t="str">
        <f aca="false">IF(M847="","",SUMIF('Daily Fills'!L826:L20812,'Growth Plan &amp; Statistics'!M847,'Daily Fills'!O826:O20812))</f>
        <v/>
      </c>
      <c r="O847" s="15" t="str">
        <f aca="false">IF(N847="","",SUMIF('Daily Fills'!L826:L20812,'Growth Plan &amp; Statistics'!M847,'Daily Fills'!P826:P20812))</f>
        <v/>
      </c>
      <c r="P847" s="15" t="str">
        <f aca="false">IF(O847="","",SUMIF('Daily Fills'!L826:L20824,'Growth Plan &amp; Statistics'!M847,'Daily Fills'!E826:E20824)/1000000)</f>
        <v/>
      </c>
      <c r="Q847" s="16"/>
      <c r="R847" s="16" t="str">
        <f aca="false">IF(N847="","",F847)</f>
        <v/>
      </c>
      <c r="S847" s="10"/>
    </row>
    <row collapsed="false" customFormat="false" customHeight="false" hidden="false" ht="13.3" outlineLevel="0" r="848">
      <c r="A848" s="16" t="n">
        <v>829</v>
      </c>
      <c r="B848" s="16" t="n">
        <f aca="false">ROUNDUP(A848/5,0)</f>
        <v>166</v>
      </c>
      <c r="C848" s="16" t="n">
        <f aca="false">ROUNDUP(A848/20.83333333,0)</f>
        <v>40</v>
      </c>
      <c r="D848" s="65" t="inlineStr">
        <f aca="false">IF(M848="",IF(C848=C847,D847,EDATE(D847,1)),M848)</f>
        <is>
          <t/>
        </is>
      </c>
      <c r="E848" s="16" t="n">
        <f aca="false">I847</f>
        <v>7607775.81</v>
      </c>
      <c r="F848" s="15" t="n">
        <f aca="false">ROUND(MIN($B$14,IF(SizeCalc="margin",E848*$E$13*$E$12/100000,E848*$I$13/$I$12/10)),2)</f>
        <v>100</v>
      </c>
      <c r="G848" s="15" t="n">
        <f aca="false">$B$12*$B$13</f>
        <v>10</v>
      </c>
      <c r="H848" s="15" t="n">
        <f aca="false">IF(Q848="",G848*F848*10,Q848)</f>
        <v>10000</v>
      </c>
      <c r="I848" s="18" t="n">
        <f aca="false">E848+H848</f>
        <v>7617775.81</v>
      </c>
      <c r="J848" s="18" t="n">
        <f aca="false">J847+(I848-I847)</f>
        <v>7567775.81</v>
      </c>
      <c r="K848" s="67" t="n">
        <f aca="false">H848/E848</f>
        <v>0.00131444462215298</v>
      </c>
      <c r="L848" s="67"/>
      <c r="M848" s="64"/>
      <c r="N848" s="16" t="str">
        <f aca="false">IF(M848="","",SUMIF('Daily Fills'!L827:L20813,'Growth Plan &amp; Statistics'!M848,'Daily Fills'!O827:O20813))</f>
        <v/>
      </c>
      <c r="O848" s="15" t="str">
        <f aca="false">IF(N848="","",SUMIF('Daily Fills'!L827:L20813,'Growth Plan &amp; Statistics'!M848,'Daily Fills'!P827:P20813))</f>
        <v/>
      </c>
      <c r="P848" s="15" t="str">
        <f aca="false">IF(O848="","",SUMIF('Daily Fills'!L827:L20825,'Growth Plan &amp; Statistics'!M848,'Daily Fills'!E827:E20825)/1000000)</f>
        <v/>
      </c>
      <c r="Q848" s="16"/>
      <c r="R848" s="16" t="str">
        <f aca="false">IF(N848="","",F848)</f>
        <v/>
      </c>
      <c r="S848" s="10"/>
    </row>
    <row collapsed="false" customFormat="false" customHeight="false" hidden="false" ht="13.3" outlineLevel="0" r="849">
      <c r="A849" s="16" t="n">
        <v>830</v>
      </c>
      <c r="B849" s="16" t="n">
        <f aca="false">ROUNDUP(A849/5,0)</f>
        <v>166</v>
      </c>
      <c r="C849" s="16" t="n">
        <f aca="false">ROUNDUP(A849/20.83333333,0)</f>
        <v>40</v>
      </c>
      <c r="D849" s="65" t="inlineStr">
        <f aca="false">IF(M849="",IF(C849=C848,D848,EDATE(D848,1)),M849)</f>
        <is>
          <t/>
        </is>
      </c>
      <c r="E849" s="16" t="n">
        <f aca="false">I848</f>
        <v>7617775.81</v>
      </c>
      <c r="F849" s="15" t="n">
        <f aca="false">ROUND(MIN($B$14,IF(SizeCalc="margin",E849*$E$13*$E$12/100000,E849*$I$13/$I$12/10)),2)</f>
        <v>100</v>
      </c>
      <c r="G849" s="15" t="n">
        <f aca="false">$B$12*$B$13</f>
        <v>10</v>
      </c>
      <c r="H849" s="15" t="n">
        <f aca="false">IF(Q849="",G849*F849*10,Q849)</f>
        <v>10000</v>
      </c>
      <c r="I849" s="18" t="n">
        <f aca="false">E849+H849</f>
        <v>7627775.81</v>
      </c>
      <c r="J849" s="18" t="n">
        <f aca="false">J848+(I849-I848)</f>
        <v>7577775.81</v>
      </c>
      <c r="K849" s="67" t="n">
        <f aca="false">H849/E849</f>
        <v>0.00131271912555799</v>
      </c>
      <c r="L849" s="67"/>
      <c r="M849" s="64"/>
      <c r="N849" s="16" t="str">
        <f aca="false">IF(M849="","",SUMIF('Daily Fills'!L828:L20814,'Growth Plan &amp; Statistics'!M849,'Daily Fills'!O828:O20814))</f>
        <v/>
      </c>
      <c r="O849" s="15" t="str">
        <f aca="false">IF(N849="","",SUMIF('Daily Fills'!L828:L20814,'Growth Plan &amp; Statistics'!M849,'Daily Fills'!P828:P20814))</f>
        <v/>
      </c>
      <c r="P849" s="15" t="str">
        <f aca="false">IF(O849="","",SUMIF('Daily Fills'!L828:L20826,'Growth Plan &amp; Statistics'!M849,'Daily Fills'!E828:E20826)/1000000)</f>
        <v/>
      </c>
      <c r="Q849" s="16"/>
      <c r="R849" s="16" t="str">
        <f aca="false">IF(N849="","",F849)</f>
        <v/>
      </c>
      <c r="S849" s="10"/>
    </row>
    <row collapsed="false" customFormat="false" customHeight="false" hidden="false" ht="13.3" outlineLevel="0" r="850">
      <c r="A850" s="16" t="n">
        <v>831</v>
      </c>
      <c r="B850" s="16" t="n">
        <f aca="false">ROUNDUP(A850/5,0)</f>
        <v>167</v>
      </c>
      <c r="C850" s="16" t="n">
        <f aca="false">ROUNDUP(A850/20.83333333,0)</f>
        <v>40</v>
      </c>
      <c r="D850" s="65" t="inlineStr">
        <f aca="false">IF(M850="",IF(C850=C849,D849,EDATE(D849,1)),M850)</f>
        <is>
          <t/>
        </is>
      </c>
      <c r="E850" s="16" t="n">
        <f aca="false">I849</f>
        <v>7627775.81</v>
      </c>
      <c r="F850" s="15" t="n">
        <f aca="false">ROUND(MIN($B$14,IF(SizeCalc="margin",E850*$E$13*$E$12/100000,E850*$I$13/$I$12/10)),2)</f>
        <v>100</v>
      </c>
      <c r="G850" s="15" t="n">
        <f aca="false">$B$12*$B$13</f>
        <v>10</v>
      </c>
      <c r="H850" s="15" t="n">
        <f aca="false">IF(Q850="",G850*F850*10,Q850)</f>
        <v>10000</v>
      </c>
      <c r="I850" s="18" t="n">
        <f aca="false">E850+H850</f>
        <v>7637775.81</v>
      </c>
      <c r="J850" s="18" t="n">
        <f aca="false">J849+(I850-I849)</f>
        <v>7587775.81</v>
      </c>
      <c r="K850" s="67" t="n">
        <f aca="false">H850/E850</f>
        <v>0.0013109981532087</v>
      </c>
      <c r="L850" s="67"/>
      <c r="M850" s="64"/>
      <c r="N850" s="16" t="str">
        <f aca="false">IF(M850="","",SUMIF('Daily Fills'!L829:L20815,'Growth Plan &amp; Statistics'!M850,'Daily Fills'!O829:O20815))</f>
        <v/>
      </c>
      <c r="O850" s="15" t="str">
        <f aca="false">IF(N850="","",SUMIF('Daily Fills'!L829:L20815,'Growth Plan &amp; Statistics'!M850,'Daily Fills'!P829:P20815))</f>
        <v/>
      </c>
      <c r="P850" s="15" t="str">
        <f aca="false">IF(O850="","",SUMIF('Daily Fills'!L829:L20827,'Growth Plan &amp; Statistics'!M850,'Daily Fills'!E829:E20827)/1000000)</f>
        <v/>
      </c>
      <c r="Q850" s="16"/>
      <c r="R850" s="16" t="str">
        <f aca="false">IF(N850="","",F850)</f>
        <v/>
      </c>
      <c r="S850" s="10"/>
    </row>
    <row collapsed="false" customFormat="false" customHeight="false" hidden="false" ht="13.3" outlineLevel="0" r="851">
      <c r="A851" s="16" t="n">
        <v>832</v>
      </c>
      <c r="B851" s="16" t="n">
        <f aca="false">ROUNDUP(A851/5,0)</f>
        <v>167</v>
      </c>
      <c r="C851" s="16" t="n">
        <f aca="false">ROUNDUP(A851/20.83333333,0)</f>
        <v>40</v>
      </c>
      <c r="D851" s="65" t="inlineStr">
        <f aca="false">IF(M851="",IF(C851=C850,D850,EDATE(D850,1)),M851)</f>
        <is>
          <t/>
        </is>
      </c>
      <c r="E851" s="16" t="n">
        <f aca="false">I850</f>
        <v>7637775.81</v>
      </c>
      <c r="F851" s="15" t="n">
        <f aca="false">ROUND(MIN($B$14,IF(SizeCalc="margin",E851*$E$13*$E$12/100000,E851*$I$13/$I$12/10)),2)</f>
        <v>100</v>
      </c>
      <c r="G851" s="15" t="n">
        <f aca="false">$B$12*$B$13</f>
        <v>10</v>
      </c>
      <c r="H851" s="15" t="n">
        <f aca="false">IF(Q851="",G851*F851*10,Q851)</f>
        <v>10000</v>
      </c>
      <c r="I851" s="18" t="n">
        <f aca="false">E851+H851</f>
        <v>7647775.81</v>
      </c>
      <c r="J851" s="18" t="n">
        <f aca="false">J850+(I851-I850)</f>
        <v>7597775.81</v>
      </c>
      <c r="K851" s="67" t="n">
        <f aca="false">H851/E851</f>
        <v>0.00130928168733458</v>
      </c>
      <c r="L851" s="67"/>
      <c r="M851" s="64"/>
      <c r="N851" s="16" t="str">
        <f aca="false">IF(M851="","",SUMIF('Daily Fills'!L830:L20816,'Growth Plan &amp; Statistics'!M851,'Daily Fills'!O830:O20816))</f>
        <v/>
      </c>
      <c r="O851" s="15" t="str">
        <f aca="false">IF(N851="","",SUMIF('Daily Fills'!L830:L20816,'Growth Plan &amp; Statistics'!M851,'Daily Fills'!P830:P20816))</f>
        <v/>
      </c>
      <c r="P851" s="15" t="str">
        <f aca="false">IF(O851="","",SUMIF('Daily Fills'!L830:L20828,'Growth Plan &amp; Statistics'!M851,'Daily Fills'!E830:E20828)/1000000)</f>
        <v/>
      </c>
      <c r="Q851" s="16"/>
      <c r="R851" s="16" t="str">
        <f aca="false">IF(N851="","",F851)</f>
        <v/>
      </c>
      <c r="S851" s="10"/>
    </row>
    <row collapsed="false" customFormat="false" customHeight="false" hidden="false" ht="13.3" outlineLevel="0" r="852">
      <c r="A852" s="16" t="n">
        <v>833</v>
      </c>
      <c r="B852" s="16" t="n">
        <f aca="false">ROUNDUP(A852/5,0)</f>
        <v>167</v>
      </c>
      <c r="C852" s="16" t="n">
        <f aca="false">ROUNDUP(A852/20.83333333,0)</f>
        <v>40</v>
      </c>
      <c r="D852" s="65" t="inlineStr">
        <f aca="false">IF(M852="",IF(C852=C851,D851,EDATE(D851,1)),M852)</f>
        <is>
          <t/>
        </is>
      </c>
      <c r="E852" s="16" t="n">
        <f aca="false">I851</f>
        <v>7647775.81</v>
      </c>
      <c r="F852" s="15" t="n">
        <f aca="false">ROUND(MIN($B$14,IF(SizeCalc="margin",E852*$E$13*$E$12/100000,E852*$I$13/$I$12/10)),2)</f>
        <v>100</v>
      </c>
      <c r="G852" s="15" t="n">
        <f aca="false">$B$12*$B$13</f>
        <v>10</v>
      </c>
      <c r="H852" s="15" t="n">
        <f aca="false">IF(Q852="",G852*F852*10,Q852)</f>
        <v>10000</v>
      </c>
      <c r="I852" s="18" t="n">
        <f aca="false">E852+H852</f>
        <v>7657775.81</v>
      </c>
      <c r="J852" s="18" t="n">
        <f aca="false">J851+(I852-I851)</f>
        <v>7607775.81</v>
      </c>
      <c r="K852" s="67" t="n">
        <f aca="false">H852/E852</f>
        <v>0.00130756971025802</v>
      </c>
      <c r="L852" s="67"/>
      <c r="M852" s="64"/>
      <c r="N852" s="16" t="str">
        <f aca="false">IF(M852="","",SUMIF('Daily Fills'!L831:L20817,'Growth Plan &amp; Statistics'!M852,'Daily Fills'!O831:O20817))</f>
        <v/>
      </c>
      <c r="O852" s="15" t="str">
        <f aca="false">IF(N852="","",SUMIF('Daily Fills'!L831:L20817,'Growth Plan &amp; Statistics'!M852,'Daily Fills'!P831:P20817))</f>
        <v/>
      </c>
      <c r="P852" s="15" t="str">
        <f aca="false">IF(O852="","",SUMIF('Daily Fills'!L831:L20829,'Growth Plan &amp; Statistics'!M852,'Daily Fills'!E831:E20829)/1000000)</f>
        <v/>
      </c>
      <c r="Q852" s="16"/>
      <c r="R852" s="16" t="str">
        <f aca="false">IF(N852="","",F852)</f>
        <v/>
      </c>
      <c r="S852" s="10"/>
    </row>
    <row collapsed="false" customFormat="false" customHeight="false" hidden="false" ht="13.3" outlineLevel="0" r="853">
      <c r="A853" s="16" t="n">
        <v>834</v>
      </c>
      <c r="B853" s="16" t="n">
        <f aca="false">ROUNDUP(A853/5,0)</f>
        <v>167</v>
      </c>
      <c r="C853" s="16" t="n">
        <f aca="false">ROUNDUP(A853/20.83333333,0)</f>
        <v>41</v>
      </c>
      <c r="D853" s="65" t="n">
        <f aca="false">IF(M853="",IF(C853=C852,D852,EDATE(D852,1)),M853)</f>
        <v>43028</v>
      </c>
      <c r="E853" s="16" t="n">
        <f aca="false">I852</f>
        <v>7657775.81</v>
      </c>
      <c r="F853" s="15" t="n">
        <f aca="false">ROUND(MIN($B$14,IF(SizeCalc="margin",E853*$E$13*$E$12/100000,E853*$I$13/$I$12/10)),2)</f>
        <v>100</v>
      </c>
      <c r="G853" s="15" t="n">
        <f aca="false">$B$12*$B$13</f>
        <v>10</v>
      </c>
      <c r="H853" s="15" t="n">
        <f aca="false">IF(Q853="",G853*F853*10,Q853)</f>
        <v>10000</v>
      </c>
      <c r="I853" s="18" t="n">
        <f aca="false">E853+H853</f>
        <v>7667775.81</v>
      </c>
      <c r="J853" s="18" t="n">
        <f aca="false">J852+(I853-I852)</f>
        <v>7617775.81</v>
      </c>
      <c r="K853" s="67" t="n">
        <f aca="false">H853/E853</f>
        <v>0.00130586220439378</v>
      </c>
      <c r="L853" s="67"/>
      <c r="M853" s="64"/>
      <c r="N853" s="16" t="str">
        <f aca="false">IF(M853="","",SUMIF('Daily Fills'!L832:L20818,'Growth Plan &amp; Statistics'!M853,'Daily Fills'!O832:O20818))</f>
        <v/>
      </c>
      <c r="O853" s="15" t="str">
        <f aca="false">IF(N853="","",SUMIF('Daily Fills'!L832:L20818,'Growth Plan &amp; Statistics'!M853,'Daily Fills'!P832:P20818))</f>
        <v/>
      </c>
      <c r="P853" s="15" t="str">
        <f aca="false">IF(O853="","",SUMIF('Daily Fills'!L832:L20830,'Growth Plan &amp; Statistics'!M853,'Daily Fills'!E832:E20830)/1000000)</f>
        <v/>
      </c>
      <c r="Q853" s="16"/>
      <c r="R853" s="16" t="str">
        <f aca="false">IF(N853="","",F853)</f>
        <v/>
      </c>
      <c r="S853" s="10"/>
    </row>
    <row collapsed="false" customFormat="false" customHeight="false" hidden="false" ht="13.3" outlineLevel="0" r="854">
      <c r="A854" s="16" t="n">
        <v>835</v>
      </c>
      <c r="B854" s="16" t="n">
        <f aca="false">ROUNDUP(A854/5,0)</f>
        <v>167</v>
      </c>
      <c r="C854" s="16" t="n">
        <f aca="false">ROUNDUP(A854/20.83333333,0)</f>
        <v>41</v>
      </c>
      <c r="D854" s="65" t="inlineStr">
        <f aca="false">IF(M854="",IF(C854=C853,D853,EDATE(D853,1)),M854)</f>
        <is>
          <t/>
        </is>
      </c>
      <c r="E854" s="16" t="n">
        <f aca="false">I853</f>
        <v>7667775.81</v>
      </c>
      <c r="F854" s="15" t="n">
        <f aca="false">ROUND(MIN($B$14,IF(SizeCalc="margin",E854*$E$13*$E$12/100000,E854*$I$13/$I$12/10)),2)</f>
        <v>100</v>
      </c>
      <c r="G854" s="15" t="n">
        <f aca="false">$B$12*$B$13</f>
        <v>10</v>
      </c>
      <c r="H854" s="15" t="n">
        <f aca="false">IF(Q854="",G854*F854*10,Q854)</f>
        <v>10000</v>
      </c>
      <c r="I854" s="18" t="n">
        <f aca="false">E854+H854</f>
        <v>7677775.81</v>
      </c>
      <c r="J854" s="18" t="n">
        <f aca="false">J853+(I854-I853)</f>
        <v>7627775.81</v>
      </c>
      <c r="K854" s="67" t="n">
        <f aca="false">H854/E854</f>
        <v>0.00130415915224835</v>
      </c>
      <c r="L854" s="67"/>
      <c r="M854" s="64"/>
      <c r="N854" s="16" t="str">
        <f aca="false">IF(M854="","",SUMIF('Daily Fills'!L833:L20819,'Growth Plan &amp; Statistics'!M854,'Daily Fills'!O833:O20819))</f>
        <v/>
      </c>
      <c r="O854" s="15" t="str">
        <f aca="false">IF(N854="","",SUMIF('Daily Fills'!L833:L20819,'Growth Plan &amp; Statistics'!M854,'Daily Fills'!P833:P20819))</f>
        <v/>
      </c>
      <c r="P854" s="15" t="str">
        <f aca="false">IF(O854="","",SUMIF('Daily Fills'!L833:L20831,'Growth Plan &amp; Statistics'!M854,'Daily Fills'!E833:E20831)/1000000)</f>
        <v/>
      </c>
      <c r="Q854" s="16"/>
      <c r="R854" s="16" t="str">
        <f aca="false">IF(N854="","",F854)</f>
        <v/>
      </c>
      <c r="S854" s="10"/>
    </row>
    <row collapsed="false" customFormat="false" customHeight="false" hidden="false" ht="13.3" outlineLevel="0" r="855">
      <c r="A855" s="16" t="n">
        <v>836</v>
      </c>
      <c r="B855" s="16" t="n">
        <f aca="false">ROUNDUP(A855/5,0)</f>
        <v>168</v>
      </c>
      <c r="C855" s="16" t="n">
        <f aca="false">ROUNDUP(A855/20.83333333,0)</f>
        <v>41</v>
      </c>
      <c r="D855" s="65" t="inlineStr">
        <f aca="false">IF(M855="",IF(C855=C854,D854,EDATE(D854,1)),M855)</f>
        <is>
          <t/>
        </is>
      </c>
      <c r="E855" s="16" t="n">
        <f aca="false">I854</f>
        <v>7677775.81</v>
      </c>
      <c r="F855" s="15" t="n">
        <f aca="false">ROUND(MIN($B$14,IF(SizeCalc="margin",E855*$E$13*$E$12/100000,E855*$I$13/$I$12/10)),2)</f>
        <v>100</v>
      </c>
      <c r="G855" s="15" t="n">
        <f aca="false">$B$12*$B$13</f>
        <v>10</v>
      </c>
      <c r="H855" s="15" t="n">
        <f aca="false">IF(Q855="",G855*F855*10,Q855)</f>
        <v>10000</v>
      </c>
      <c r="I855" s="18" t="n">
        <f aca="false">E855+H855</f>
        <v>7687775.81</v>
      </c>
      <c r="J855" s="18" t="n">
        <f aca="false">J854+(I855-I854)</f>
        <v>7637775.81</v>
      </c>
      <c r="K855" s="67" t="n">
        <f aca="false">H855/E855</f>
        <v>0.00130246053641934</v>
      </c>
      <c r="L855" s="67"/>
      <c r="M855" s="64"/>
      <c r="N855" s="16" t="str">
        <f aca="false">IF(M855="","",SUMIF('Daily Fills'!L834:L20820,'Growth Plan &amp; Statistics'!M855,'Daily Fills'!O834:O20820))</f>
        <v/>
      </c>
      <c r="O855" s="15" t="str">
        <f aca="false">IF(N855="","",SUMIF('Daily Fills'!L834:L20820,'Growth Plan &amp; Statistics'!M855,'Daily Fills'!P834:P20820))</f>
        <v/>
      </c>
      <c r="P855" s="15" t="str">
        <f aca="false">IF(O855="","",SUMIF('Daily Fills'!L834:L20832,'Growth Plan &amp; Statistics'!M855,'Daily Fills'!E834:E20832)/1000000)</f>
        <v/>
      </c>
      <c r="Q855" s="16"/>
      <c r="R855" s="16" t="str">
        <f aca="false">IF(N855="","",F855)</f>
        <v/>
      </c>
      <c r="S855" s="10"/>
    </row>
    <row collapsed="false" customFormat="false" customHeight="false" hidden="false" ht="13.3" outlineLevel="0" r="856">
      <c r="A856" s="16" t="n">
        <v>837</v>
      </c>
      <c r="B856" s="16" t="n">
        <f aca="false">ROUNDUP(A856/5,0)</f>
        <v>168</v>
      </c>
      <c r="C856" s="16" t="n">
        <f aca="false">ROUNDUP(A856/20.83333333,0)</f>
        <v>41</v>
      </c>
      <c r="D856" s="65" t="inlineStr">
        <f aca="false">IF(M856="",IF(C856=C855,D855,EDATE(D855,1)),M856)</f>
        <is>
          <t/>
        </is>
      </c>
      <c r="E856" s="16" t="n">
        <f aca="false">I855</f>
        <v>7687775.81</v>
      </c>
      <c r="F856" s="15" t="n">
        <f aca="false">ROUND(MIN($B$14,IF(SizeCalc="margin",E856*$E$13*$E$12/100000,E856*$I$13/$I$12/10)),2)</f>
        <v>100</v>
      </c>
      <c r="G856" s="15" t="n">
        <f aca="false">$B$12*$B$13</f>
        <v>10</v>
      </c>
      <c r="H856" s="15" t="n">
        <f aca="false">IF(Q856="",G856*F856*10,Q856)</f>
        <v>10000</v>
      </c>
      <c r="I856" s="18" t="n">
        <f aca="false">E856+H856</f>
        <v>7697775.81</v>
      </c>
      <c r="J856" s="18" t="n">
        <f aca="false">J855+(I856-I855)</f>
        <v>7647775.81</v>
      </c>
      <c r="K856" s="67" t="n">
        <f aca="false">H856/E856</f>
        <v>0.00130076633959491</v>
      </c>
      <c r="L856" s="67"/>
      <c r="M856" s="64"/>
      <c r="N856" s="16" t="str">
        <f aca="false">IF(M856="","",SUMIF('Daily Fills'!L835:L20821,'Growth Plan &amp; Statistics'!M856,'Daily Fills'!O835:O20821))</f>
        <v/>
      </c>
      <c r="O856" s="15" t="str">
        <f aca="false">IF(N856="","",SUMIF('Daily Fills'!L835:L20821,'Growth Plan &amp; Statistics'!M856,'Daily Fills'!P835:P20821))</f>
        <v/>
      </c>
      <c r="P856" s="15" t="str">
        <f aca="false">IF(O856="","",SUMIF('Daily Fills'!L835:L20833,'Growth Plan &amp; Statistics'!M856,'Daily Fills'!E835:E20833)/1000000)</f>
        <v/>
      </c>
      <c r="Q856" s="16"/>
      <c r="R856" s="16" t="str">
        <f aca="false">IF(N856="","",F856)</f>
        <v/>
      </c>
      <c r="S856" s="10"/>
    </row>
    <row collapsed="false" customFormat="false" customHeight="false" hidden="false" ht="13.3" outlineLevel="0" r="857">
      <c r="A857" s="16" t="n">
        <v>838</v>
      </c>
      <c r="B857" s="16" t="n">
        <f aca="false">ROUNDUP(A857/5,0)</f>
        <v>168</v>
      </c>
      <c r="C857" s="16" t="n">
        <f aca="false">ROUNDUP(A857/20.83333333,0)</f>
        <v>41</v>
      </c>
      <c r="D857" s="65" t="inlineStr">
        <f aca="false">IF(M857="",IF(C857=C856,D856,EDATE(D856,1)),M857)</f>
        <is>
          <t/>
        </is>
      </c>
      <c r="E857" s="16" t="n">
        <f aca="false">I856</f>
        <v>7697775.81</v>
      </c>
      <c r="F857" s="15" t="n">
        <f aca="false">ROUND(MIN($B$14,IF(SizeCalc="margin",E857*$E$13*$E$12/100000,E857*$I$13/$I$12/10)),2)</f>
        <v>100</v>
      </c>
      <c r="G857" s="15" t="n">
        <f aca="false">$B$12*$B$13</f>
        <v>10</v>
      </c>
      <c r="H857" s="15" t="n">
        <f aca="false">IF(Q857="",G857*F857*10,Q857)</f>
        <v>10000</v>
      </c>
      <c r="I857" s="18" t="n">
        <f aca="false">E857+H857</f>
        <v>7707775.81</v>
      </c>
      <c r="J857" s="18" t="n">
        <f aca="false">J856+(I857-I856)</f>
        <v>7657775.81</v>
      </c>
      <c r="K857" s="67" t="n">
        <f aca="false">H857/E857</f>
        <v>0.0012990765445532</v>
      </c>
      <c r="L857" s="67"/>
      <c r="M857" s="64"/>
      <c r="N857" s="16" t="str">
        <f aca="false">IF(M857="","",SUMIF('Daily Fills'!L836:L20822,'Growth Plan &amp; Statistics'!M857,'Daily Fills'!O836:O20822))</f>
        <v/>
      </c>
      <c r="O857" s="15" t="str">
        <f aca="false">IF(N857="","",SUMIF('Daily Fills'!L836:L20822,'Growth Plan &amp; Statistics'!M857,'Daily Fills'!P836:P20822))</f>
        <v/>
      </c>
      <c r="P857" s="15" t="str">
        <f aca="false">IF(O857="","",SUMIF('Daily Fills'!L836:L20834,'Growth Plan &amp; Statistics'!M857,'Daily Fills'!E836:E20834)/1000000)</f>
        <v/>
      </c>
      <c r="Q857" s="16"/>
      <c r="R857" s="16" t="str">
        <f aca="false">IF(N857="","",F857)</f>
        <v/>
      </c>
      <c r="S857" s="10"/>
    </row>
    <row collapsed="false" customFormat="false" customHeight="false" hidden="false" ht="13.3" outlineLevel="0" r="858">
      <c r="A858" s="16" t="n">
        <v>839</v>
      </c>
      <c r="B858" s="16" t="n">
        <f aca="false">ROUNDUP(A858/5,0)</f>
        <v>168</v>
      </c>
      <c r="C858" s="16" t="n">
        <f aca="false">ROUNDUP(A858/20.83333333,0)</f>
        <v>41</v>
      </c>
      <c r="D858" s="65" t="inlineStr">
        <f aca="false">IF(M858="",IF(C858=C857,D857,EDATE(D857,1)),M858)</f>
        <is>
          <t/>
        </is>
      </c>
      <c r="E858" s="16" t="n">
        <f aca="false">I857</f>
        <v>7707775.81</v>
      </c>
      <c r="F858" s="15" t="n">
        <f aca="false">ROUND(MIN($B$14,IF(SizeCalc="margin",E858*$E$13*$E$12/100000,E858*$I$13/$I$12/10)),2)</f>
        <v>100</v>
      </c>
      <c r="G858" s="15" t="n">
        <f aca="false">$B$12*$B$13</f>
        <v>10</v>
      </c>
      <c r="H858" s="15" t="n">
        <f aca="false">IF(Q858="",G858*F858*10,Q858)</f>
        <v>10000</v>
      </c>
      <c r="I858" s="18" t="n">
        <f aca="false">E858+H858</f>
        <v>7717775.81</v>
      </c>
      <c r="J858" s="18" t="n">
        <f aca="false">J857+(I858-I857)</f>
        <v>7667775.81</v>
      </c>
      <c r="K858" s="67" t="n">
        <f aca="false">H858/E858</f>
        <v>0.0012973911341617</v>
      </c>
      <c r="L858" s="67"/>
      <c r="M858" s="64"/>
      <c r="N858" s="16" t="str">
        <f aca="false">IF(M858="","",SUMIF('Daily Fills'!L837:L20823,'Growth Plan &amp; Statistics'!M858,'Daily Fills'!O837:O20823))</f>
        <v/>
      </c>
      <c r="O858" s="15" t="str">
        <f aca="false">IF(N858="","",SUMIF('Daily Fills'!L837:L20823,'Growth Plan &amp; Statistics'!M858,'Daily Fills'!P837:P20823))</f>
        <v/>
      </c>
      <c r="P858" s="15" t="str">
        <f aca="false">IF(O858="","",SUMIF('Daily Fills'!L837:L20835,'Growth Plan &amp; Statistics'!M858,'Daily Fills'!E837:E20835)/1000000)</f>
        <v/>
      </c>
      <c r="Q858" s="16"/>
      <c r="R858" s="16" t="str">
        <f aca="false">IF(N858="","",F858)</f>
        <v/>
      </c>
      <c r="S858" s="10"/>
    </row>
    <row collapsed="false" customFormat="false" customHeight="false" hidden="false" ht="13.3" outlineLevel="0" r="859">
      <c r="A859" s="16" t="n">
        <v>840</v>
      </c>
      <c r="B859" s="16" t="n">
        <f aca="false">ROUNDUP(A859/5,0)</f>
        <v>168</v>
      </c>
      <c r="C859" s="16" t="n">
        <f aca="false">ROUNDUP(A859/20.83333333,0)</f>
        <v>41</v>
      </c>
      <c r="D859" s="65" t="inlineStr">
        <f aca="false">IF(M859="",IF(C859=C858,D858,EDATE(D858,1)),M859)</f>
        <is>
          <t/>
        </is>
      </c>
      <c r="E859" s="16" t="n">
        <f aca="false">I858</f>
        <v>7717775.81</v>
      </c>
      <c r="F859" s="15" t="n">
        <f aca="false">ROUND(MIN($B$14,IF(SizeCalc="margin",E859*$E$13*$E$12/100000,E859*$I$13/$I$12/10)),2)</f>
        <v>100</v>
      </c>
      <c r="G859" s="15" t="n">
        <f aca="false">$B$12*$B$13</f>
        <v>10</v>
      </c>
      <c r="H859" s="15" t="n">
        <f aca="false">IF(Q859="",G859*F859*10,Q859)</f>
        <v>10000</v>
      </c>
      <c r="I859" s="18" t="n">
        <f aca="false">E859+H859</f>
        <v>7727775.81</v>
      </c>
      <c r="J859" s="18" t="n">
        <f aca="false">J858+(I859-I858)</f>
        <v>7677775.81</v>
      </c>
      <c r="K859" s="67" t="n">
        <f aca="false">H859/E859</f>
        <v>0.0012957100913767</v>
      </c>
      <c r="L859" s="67"/>
      <c r="M859" s="64"/>
      <c r="N859" s="16" t="str">
        <f aca="false">IF(M859="","",SUMIF('Daily Fills'!L838:L20824,'Growth Plan &amp; Statistics'!M859,'Daily Fills'!O838:O20824))</f>
        <v/>
      </c>
      <c r="O859" s="15" t="str">
        <f aca="false">IF(N859="","",SUMIF('Daily Fills'!L838:L20824,'Growth Plan &amp; Statistics'!M859,'Daily Fills'!P838:P20824))</f>
        <v/>
      </c>
      <c r="P859" s="15" t="str">
        <f aca="false">IF(O859="","",SUMIF('Daily Fills'!L838:L20836,'Growth Plan &amp; Statistics'!M859,'Daily Fills'!E838:E20836)/1000000)</f>
        <v/>
      </c>
      <c r="Q859" s="16"/>
      <c r="R859" s="16" t="str">
        <f aca="false">IF(N859="","",F859)</f>
        <v/>
      </c>
      <c r="S859" s="10"/>
    </row>
    <row collapsed="false" customFormat="false" customHeight="false" hidden="false" ht="13.3" outlineLevel="0" r="860">
      <c r="A860" s="16" t="n">
        <v>841</v>
      </c>
      <c r="B860" s="16" t="n">
        <f aca="false">ROUNDUP(A860/5,0)</f>
        <v>169</v>
      </c>
      <c r="C860" s="16" t="n">
        <f aca="false">ROUNDUP(A860/20.83333333,0)</f>
        <v>41</v>
      </c>
      <c r="D860" s="65" t="inlineStr">
        <f aca="false">IF(M860="",IF(C860=C859,D859,EDATE(D859,1)),M860)</f>
        <is>
          <t/>
        </is>
      </c>
      <c r="E860" s="16" t="n">
        <f aca="false">I859</f>
        <v>7727775.81</v>
      </c>
      <c r="F860" s="15" t="n">
        <f aca="false">ROUND(MIN($B$14,IF(SizeCalc="margin",E860*$E$13*$E$12/100000,E860*$I$13/$I$12/10)),2)</f>
        <v>100</v>
      </c>
      <c r="G860" s="15" t="n">
        <f aca="false">$B$12*$B$13</f>
        <v>10</v>
      </c>
      <c r="H860" s="15" t="n">
        <f aca="false">IF(Q860="",G860*F860*10,Q860)</f>
        <v>10000</v>
      </c>
      <c r="I860" s="18" t="n">
        <f aca="false">E860+H860</f>
        <v>7737775.81</v>
      </c>
      <c r="J860" s="18" t="n">
        <f aca="false">J859+(I860-I859)</f>
        <v>7687775.81</v>
      </c>
      <c r="K860" s="67" t="n">
        <f aca="false">H860/E860</f>
        <v>0.00129403339924272</v>
      </c>
      <c r="L860" s="67"/>
      <c r="M860" s="64"/>
      <c r="N860" s="16" t="str">
        <f aca="false">IF(M860="","",SUMIF('Daily Fills'!L839:L20825,'Growth Plan &amp; Statistics'!M860,'Daily Fills'!O839:O20825))</f>
        <v/>
      </c>
      <c r="O860" s="15" t="str">
        <f aca="false">IF(N860="","",SUMIF('Daily Fills'!L839:L20825,'Growth Plan &amp; Statistics'!M860,'Daily Fills'!P839:P20825))</f>
        <v/>
      </c>
      <c r="P860" s="15" t="str">
        <f aca="false">IF(O860="","",SUMIF('Daily Fills'!L839:L20837,'Growth Plan &amp; Statistics'!M860,'Daily Fills'!E839:E20837)/1000000)</f>
        <v/>
      </c>
      <c r="Q860" s="16"/>
      <c r="R860" s="16" t="str">
        <f aca="false">IF(N860="","",F860)</f>
        <v/>
      </c>
      <c r="S860" s="10"/>
    </row>
    <row collapsed="false" customFormat="false" customHeight="false" hidden="false" ht="13.3" outlineLevel="0" r="861">
      <c r="A861" s="16" t="n">
        <v>842</v>
      </c>
      <c r="B861" s="16" t="n">
        <f aca="false">ROUNDUP(A861/5,0)</f>
        <v>169</v>
      </c>
      <c r="C861" s="16" t="n">
        <f aca="false">ROUNDUP(A861/20.83333333,0)</f>
        <v>41</v>
      </c>
      <c r="D861" s="65" t="inlineStr">
        <f aca="false">IF(M861="",IF(C861=C860,D860,EDATE(D860,1)),M861)</f>
        <is>
          <t/>
        </is>
      </c>
      <c r="E861" s="16" t="n">
        <f aca="false">I860</f>
        <v>7737775.81</v>
      </c>
      <c r="F861" s="15" t="n">
        <f aca="false">ROUND(MIN($B$14,IF(SizeCalc="margin",E861*$E$13*$E$12/100000,E861*$I$13/$I$12/10)),2)</f>
        <v>100</v>
      </c>
      <c r="G861" s="15" t="n">
        <f aca="false">$B$12*$B$13</f>
        <v>10</v>
      </c>
      <c r="H861" s="15" t="n">
        <f aca="false">IF(Q861="",G861*F861*10,Q861)</f>
        <v>10000</v>
      </c>
      <c r="I861" s="18" t="n">
        <f aca="false">E861+H861</f>
        <v>7747775.81</v>
      </c>
      <c r="J861" s="18" t="n">
        <f aca="false">J860+(I861-I860)</f>
        <v>7697775.81</v>
      </c>
      <c r="K861" s="67" t="n">
        <f aca="false">H861/E861</f>
        <v>0.00129236104089193</v>
      </c>
      <c r="L861" s="67"/>
      <c r="M861" s="64"/>
      <c r="N861" s="16" t="str">
        <f aca="false">IF(M861="","",SUMIF('Daily Fills'!L840:L20826,'Growth Plan &amp; Statistics'!M861,'Daily Fills'!O840:O20826))</f>
        <v/>
      </c>
      <c r="O861" s="15" t="str">
        <f aca="false">IF(N861="","",SUMIF('Daily Fills'!L840:L20826,'Growth Plan &amp; Statistics'!M861,'Daily Fills'!P840:P20826))</f>
        <v/>
      </c>
      <c r="P861" s="15" t="str">
        <f aca="false">IF(O861="","",SUMIF('Daily Fills'!L840:L20838,'Growth Plan &amp; Statistics'!M861,'Daily Fills'!E840:E20838)/1000000)</f>
        <v/>
      </c>
      <c r="Q861" s="16"/>
      <c r="R861" s="16" t="str">
        <f aca="false">IF(N861="","",F861)</f>
        <v/>
      </c>
      <c r="S861" s="10"/>
    </row>
    <row collapsed="false" customFormat="false" customHeight="false" hidden="false" ht="13.3" outlineLevel="0" r="862">
      <c r="A862" s="16" t="n">
        <v>843</v>
      </c>
      <c r="B862" s="16" t="n">
        <f aca="false">ROUNDUP(A862/5,0)</f>
        <v>169</v>
      </c>
      <c r="C862" s="16" t="n">
        <f aca="false">ROUNDUP(A862/20.83333333,0)</f>
        <v>41</v>
      </c>
      <c r="D862" s="65" t="inlineStr">
        <f aca="false">IF(M862="",IF(C862=C861,D861,EDATE(D861,1)),M862)</f>
        <is>
          <t/>
        </is>
      </c>
      <c r="E862" s="16" t="n">
        <f aca="false">I861</f>
        <v>7747775.81</v>
      </c>
      <c r="F862" s="15" t="n">
        <f aca="false">ROUND(MIN($B$14,IF(SizeCalc="margin",E862*$E$13*$E$12/100000,E862*$I$13/$I$12/10)),2)</f>
        <v>100</v>
      </c>
      <c r="G862" s="15" t="n">
        <f aca="false">$B$12*$B$13</f>
        <v>10</v>
      </c>
      <c r="H862" s="15" t="n">
        <f aca="false">IF(Q862="",G862*F862*10,Q862)</f>
        <v>10000</v>
      </c>
      <c r="I862" s="18" t="n">
        <f aca="false">E862+H862</f>
        <v>7757775.81</v>
      </c>
      <c r="J862" s="18" t="n">
        <f aca="false">J861+(I862-I861)</f>
        <v>7707775.81</v>
      </c>
      <c r="K862" s="67" t="n">
        <f aca="false">H862/E862</f>
        <v>0.00129069299954357</v>
      </c>
      <c r="L862" s="67"/>
      <c r="M862" s="64"/>
      <c r="N862" s="16" t="str">
        <f aca="false">IF(M862="","",SUMIF('Daily Fills'!L841:L20827,'Growth Plan &amp; Statistics'!M862,'Daily Fills'!O841:O20827))</f>
        <v/>
      </c>
      <c r="O862" s="15" t="str">
        <f aca="false">IF(N862="","",SUMIF('Daily Fills'!L841:L20827,'Growth Plan &amp; Statistics'!M862,'Daily Fills'!P841:P20827))</f>
        <v/>
      </c>
      <c r="P862" s="15" t="str">
        <f aca="false">IF(O862="","",SUMIF('Daily Fills'!L841:L20839,'Growth Plan &amp; Statistics'!M862,'Daily Fills'!E841:E20839)/1000000)</f>
        <v/>
      </c>
      <c r="Q862" s="16"/>
      <c r="R862" s="16" t="str">
        <f aca="false">IF(N862="","",F862)</f>
        <v/>
      </c>
      <c r="S862" s="10"/>
    </row>
    <row collapsed="false" customFormat="false" customHeight="false" hidden="false" ht="13.3" outlineLevel="0" r="863">
      <c r="A863" s="16" t="n">
        <v>844</v>
      </c>
      <c r="B863" s="16" t="n">
        <f aca="false">ROUNDUP(A863/5,0)</f>
        <v>169</v>
      </c>
      <c r="C863" s="16" t="n">
        <f aca="false">ROUNDUP(A863/20.83333333,0)</f>
        <v>41</v>
      </c>
      <c r="D863" s="65" t="inlineStr">
        <f aca="false">IF(M863="",IF(C863=C862,D862,EDATE(D862,1)),M863)</f>
        <is>
          <t/>
        </is>
      </c>
      <c r="E863" s="16" t="n">
        <f aca="false">I862</f>
        <v>7757775.81</v>
      </c>
      <c r="F863" s="15" t="n">
        <f aca="false">ROUND(MIN($B$14,IF(SizeCalc="margin",E863*$E$13*$E$12/100000,E863*$I$13/$I$12/10)),2)</f>
        <v>100</v>
      </c>
      <c r="G863" s="15" t="n">
        <f aca="false">$B$12*$B$13</f>
        <v>10</v>
      </c>
      <c r="H863" s="15" t="n">
        <f aca="false">IF(Q863="",G863*F863*10,Q863)</f>
        <v>10000</v>
      </c>
      <c r="I863" s="18" t="n">
        <f aca="false">E863+H863</f>
        <v>7767775.81</v>
      </c>
      <c r="J863" s="18" t="n">
        <f aca="false">J862+(I863-I862)</f>
        <v>7717775.81</v>
      </c>
      <c r="K863" s="67" t="n">
        <f aca="false">H863/E863</f>
        <v>0.00128902925850341</v>
      </c>
      <c r="L863" s="67"/>
      <c r="M863" s="64"/>
      <c r="N863" s="16" t="str">
        <f aca="false">IF(M863="","",SUMIF('Daily Fills'!L842:L20828,'Growth Plan &amp; Statistics'!M863,'Daily Fills'!O842:O20828))</f>
        <v/>
      </c>
      <c r="O863" s="15" t="str">
        <f aca="false">IF(N863="","",SUMIF('Daily Fills'!L842:L20828,'Growth Plan &amp; Statistics'!M863,'Daily Fills'!P842:P20828))</f>
        <v/>
      </c>
      <c r="P863" s="15" t="str">
        <f aca="false">IF(O863="","",SUMIF('Daily Fills'!L842:L20840,'Growth Plan &amp; Statistics'!M863,'Daily Fills'!E842:E20840)/1000000)</f>
        <v/>
      </c>
      <c r="Q863" s="16"/>
      <c r="R863" s="16" t="str">
        <f aca="false">IF(N863="","",F863)</f>
        <v/>
      </c>
      <c r="S863" s="10"/>
    </row>
    <row collapsed="false" customFormat="false" customHeight="false" hidden="false" ht="13.3" outlineLevel="0" r="864">
      <c r="A864" s="16" t="n">
        <v>845</v>
      </c>
      <c r="B864" s="16" t="n">
        <f aca="false">ROUNDUP(A864/5,0)</f>
        <v>169</v>
      </c>
      <c r="C864" s="16" t="n">
        <f aca="false">ROUNDUP(A864/20.83333333,0)</f>
        <v>41</v>
      </c>
      <c r="D864" s="65" t="inlineStr">
        <f aca="false">IF(M864="",IF(C864=C863,D863,EDATE(D863,1)),M864)</f>
        <is>
          <t/>
        </is>
      </c>
      <c r="E864" s="16" t="n">
        <f aca="false">I863</f>
        <v>7767775.81</v>
      </c>
      <c r="F864" s="15" t="n">
        <f aca="false">ROUND(MIN($B$14,IF(SizeCalc="margin",E864*$E$13*$E$12/100000,E864*$I$13/$I$12/10)),2)</f>
        <v>100</v>
      </c>
      <c r="G864" s="15" t="n">
        <f aca="false">$B$12*$B$13</f>
        <v>10</v>
      </c>
      <c r="H864" s="15" t="n">
        <f aca="false">IF(Q864="",G864*F864*10,Q864)</f>
        <v>10000</v>
      </c>
      <c r="I864" s="18" t="n">
        <f aca="false">E864+H864</f>
        <v>7777775.81</v>
      </c>
      <c r="J864" s="18" t="n">
        <f aca="false">J863+(I864-I863)</f>
        <v>7727775.81</v>
      </c>
      <c r="K864" s="67" t="n">
        <f aca="false">H864/E864</f>
        <v>0.0012873698011632</v>
      </c>
      <c r="L864" s="67"/>
      <c r="M864" s="64"/>
      <c r="N864" s="16" t="str">
        <f aca="false">IF(M864="","",SUMIF('Daily Fills'!L843:L20829,'Growth Plan &amp; Statistics'!M864,'Daily Fills'!O843:O20829))</f>
        <v/>
      </c>
      <c r="O864" s="15" t="str">
        <f aca="false">IF(N864="","",SUMIF('Daily Fills'!L843:L20829,'Growth Plan &amp; Statistics'!M864,'Daily Fills'!P843:P20829))</f>
        <v/>
      </c>
      <c r="P864" s="15" t="str">
        <f aca="false">IF(O864="","",SUMIF('Daily Fills'!L843:L20841,'Growth Plan &amp; Statistics'!M864,'Daily Fills'!E843:E20841)/1000000)</f>
        <v/>
      </c>
      <c r="Q864" s="16"/>
      <c r="R864" s="16" t="str">
        <f aca="false">IF(N864="","",F864)</f>
        <v/>
      </c>
      <c r="S864" s="10"/>
    </row>
    <row collapsed="false" customFormat="false" customHeight="false" hidden="false" ht="13.3" outlineLevel="0" r="865">
      <c r="A865" s="16" t="n">
        <v>846</v>
      </c>
      <c r="B865" s="16" t="n">
        <f aca="false">ROUNDUP(A865/5,0)</f>
        <v>170</v>
      </c>
      <c r="C865" s="16" t="n">
        <f aca="false">ROUNDUP(A865/20.83333333,0)</f>
        <v>41</v>
      </c>
      <c r="D865" s="65" t="inlineStr">
        <f aca="false">IF(M865="",IF(C865=C864,D864,EDATE(D864,1)),M865)</f>
        <is>
          <t/>
        </is>
      </c>
      <c r="E865" s="16" t="n">
        <f aca="false">I864</f>
        <v>7777775.81</v>
      </c>
      <c r="F865" s="15" t="n">
        <f aca="false">ROUND(MIN($B$14,IF(SizeCalc="margin",E865*$E$13*$E$12/100000,E865*$I$13/$I$12/10)),2)</f>
        <v>100</v>
      </c>
      <c r="G865" s="15" t="n">
        <f aca="false">$B$12*$B$13</f>
        <v>10</v>
      </c>
      <c r="H865" s="15" t="n">
        <f aca="false">IF(Q865="",G865*F865*10,Q865)</f>
        <v>10000</v>
      </c>
      <c r="I865" s="18" t="n">
        <f aca="false">E865+H865</f>
        <v>7787775.81</v>
      </c>
      <c r="J865" s="18" t="n">
        <f aca="false">J864+(I865-I864)</f>
        <v>7737775.81</v>
      </c>
      <c r="K865" s="67" t="n">
        <f aca="false">H865/E865</f>
        <v>0.00128571461100008</v>
      </c>
      <c r="L865" s="67"/>
      <c r="M865" s="64"/>
      <c r="N865" s="16" t="str">
        <f aca="false">IF(M865="","",SUMIF('Daily Fills'!L844:L20830,'Growth Plan &amp; Statistics'!M865,'Daily Fills'!O844:O20830))</f>
        <v/>
      </c>
      <c r="O865" s="15" t="str">
        <f aca="false">IF(N865="","",SUMIF('Daily Fills'!L844:L20830,'Growth Plan &amp; Statistics'!M865,'Daily Fills'!P844:P20830))</f>
        <v/>
      </c>
      <c r="P865" s="15" t="str">
        <f aca="false">IF(O865="","",SUMIF('Daily Fills'!L844:L20842,'Growth Plan &amp; Statistics'!M865,'Daily Fills'!E844:E20842)/1000000)</f>
        <v/>
      </c>
      <c r="Q865" s="16"/>
      <c r="R865" s="16" t="str">
        <f aca="false">IF(N865="","",F865)</f>
        <v/>
      </c>
      <c r="S865" s="10"/>
    </row>
    <row collapsed="false" customFormat="false" customHeight="false" hidden="false" ht="13.3" outlineLevel="0" r="866">
      <c r="A866" s="16" t="n">
        <v>847</v>
      </c>
      <c r="B866" s="16" t="n">
        <f aca="false">ROUNDUP(A866/5,0)</f>
        <v>170</v>
      </c>
      <c r="C866" s="16" t="n">
        <f aca="false">ROUNDUP(A866/20.83333333,0)</f>
        <v>41</v>
      </c>
      <c r="D866" s="65" t="inlineStr">
        <f aca="false">IF(M866="",IF(C866=C865,D865,EDATE(D865,1)),M866)</f>
        <is>
          <t/>
        </is>
      </c>
      <c r="E866" s="16" t="n">
        <f aca="false">I865</f>
        <v>7787775.81</v>
      </c>
      <c r="F866" s="15" t="n">
        <f aca="false">ROUND(MIN($B$14,IF(SizeCalc="margin",E866*$E$13*$E$12/100000,E866*$I$13/$I$12/10)),2)</f>
        <v>100</v>
      </c>
      <c r="G866" s="15" t="n">
        <f aca="false">$B$12*$B$13</f>
        <v>10</v>
      </c>
      <c r="H866" s="15" t="n">
        <f aca="false">IF(Q866="",G866*F866*10,Q866)</f>
        <v>10000</v>
      </c>
      <c r="I866" s="18" t="n">
        <f aca="false">E866+H866</f>
        <v>7797775.81</v>
      </c>
      <c r="J866" s="18" t="n">
        <f aca="false">J865+(I866-I865)</f>
        <v>7747775.81</v>
      </c>
      <c r="K866" s="67" t="n">
        <f aca="false">H866/E866</f>
        <v>0.00128406367157608</v>
      </c>
      <c r="L866" s="67"/>
      <c r="M866" s="64"/>
      <c r="N866" s="16" t="str">
        <f aca="false">IF(M866="","",SUMIF('Daily Fills'!L845:L20831,'Growth Plan &amp; Statistics'!M866,'Daily Fills'!O845:O20831))</f>
        <v/>
      </c>
      <c r="O866" s="15" t="str">
        <f aca="false">IF(N866="","",SUMIF('Daily Fills'!L845:L20831,'Growth Plan &amp; Statistics'!M866,'Daily Fills'!P845:P20831))</f>
        <v/>
      </c>
      <c r="P866" s="15" t="str">
        <f aca="false">IF(O866="","",SUMIF('Daily Fills'!L845:L20843,'Growth Plan &amp; Statistics'!M866,'Daily Fills'!E845:E20843)/1000000)</f>
        <v/>
      </c>
      <c r="Q866" s="16"/>
      <c r="R866" s="16" t="str">
        <f aca="false">IF(N866="","",F866)</f>
        <v/>
      </c>
      <c r="S866" s="10"/>
    </row>
    <row collapsed="false" customFormat="false" customHeight="false" hidden="false" ht="13.3" outlineLevel="0" r="867">
      <c r="A867" s="16" t="n">
        <v>848</v>
      </c>
      <c r="B867" s="16" t="n">
        <f aca="false">ROUNDUP(A867/5,0)</f>
        <v>170</v>
      </c>
      <c r="C867" s="16" t="n">
        <f aca="false">ROUNDUP(A867/20.83333333,0)</f>
        <v>41</v>
      </c>
      <c r="D867" s="65" t="inlineStr">
        <f aca="false">IF(M867="",IF(C867=C866,D866,EDATE(D866,1)),M867)</f>
        <is>
          <t/>
        </is>
      </c>
      <c r="E867" s="16" t="n">
        <f aca="false">I866</f>
        <v>7797775.81</v>
      </c>
      <c r="F867" s="15" t="n">
        <f aca="false">ROUND(MIN($B$14,IF(SizeCalc="margin",E867*$E$13*$E$12/100000,E867*$I$13/$I$12/10)),2)</f>
        <v>100</v>
      </c>
      <c r="G867" s="15" t="n">
        <f aca="false">$B$12*$B$13</f>
        <v>10</v>
      </c>
      <c r="H867" s="15" t="n">
        <f aca="false">IF(Q867="",G867*F867*10,Q867)</f>
        <v>10000</v>
      </c>
      <c r="I867" s="18" t="n">
        <f aca="false">E867+H867</f>
        <v>7807775.81</v>
      </c>
      <c r="J867" s="18" t="n">
        <f aca="false">J866+(I867-I866)</f>
        <v>7757775.81</v>
      </c>
      <c r="K867" s="67" t="n">
        <f aca="false">H867/E867</f>
        <v>0.00128241696653754</v>
      </c>
      <c r="L867" s="67"/>
      <c r="M867" s="64"/>
      <c r="N867" s="16" t="str">
        <f aca="false">IF(M867="","",SUMIF('Daily Fills'!L846:L20832,'Growth Plan &amp; Statistics'!M867,'Daily Fills'!O846:O20832))</f>
        <v/>
      </c>
      <c r="O867" s="15" t="str">
        <f aca="false">IF(N867="","",SUMIF('Daily Fills'!L846:L20832,'Growth Plan &amp; Statistics'!M867,'Daily Fills'!P846:P20832))</f>
        <v/>
      </c>
      <c r="P867" s="15" t="str">
        <f aca="false">IF(O867="","",SUMIF('Daily Fills'!L846:L20844,'Growth Plan &amp; Statistics'!M867,'Daily Fills'!E846:E20844)/1000000)</f>
        <v/>
      </c>
      <c r="Q867" s="16"/>
      <c r="R867" s="16" t="str">
        <f aca="false">IF(N867="","",F867)</f>
        <v/>
      </c>
      <c r="S867" s="10"/>
    </row>
    <row collapsed="false" customFormat="false" customHeight="false" hidden="false" ht="13.3" outlineLevel="0" r="868">
      <c r="A868" s="16" t="n">
        <v>849</v>
      </c>
      <c r="B868" s="16" t="n">
        <f aca="false">ROUNDUP(A868/5,0)</f>
        <v>170</v>
      </c>
      <c r="C868" s="16" t="n">
        <f aca="false">ROUNDUP(A868/20.83333333,0)</f>
        <v>41</v>
      </c>
      <c r="D868" s="65" t="inlineStr">
        <f aca="false">IF(M868="",IF(C868=C867,D867,EDATE(D867,1)),M868)</f>
        <is>
          <t/>
        </is>
      </c>
      <c r="E868" s="16" t="n">
        <f aca="false">I867</f>
        <v>7807775.81</v>
      </c>
      <c r="F868" s="15" t="n">
        <f aca="false">ROUND(MIN($B$14,IF(SizeCalc="margin",E868*$E$13*$E$12/100000,E868*$I$13/$I$12/10)),2)</f>
        <v>100</v>
      </c>
      <c r="G868" s="15" t="n">
        <f aca="false">$B$12*$B$13</f>
        <v>10</v>
      </c>
      <c r="H868" s="15" t="n">
        <f aca="false">IF(Q868="",G868*F868*10,Q868)</f>
        <v>10000</v>
      </c>
      <c r="I868" s="18" t="n">
        <f aca="false">E868+H868</f>
        <v>7817775.81</v>
      </c>
      <c r="J868" s="18" t="n">
        <f aca="false">J867+(I868-I867)</f>
        <v>7767775.81</v>
      </c>
      <c r="K868" s="67" t="n">
        <f aca="false">H868/E868</f>
        <v>0.00128077447961457</v>
      </c>
      <c r="L868" s="67"/>
      <c r="M868" s="64"/>
      <c r="N868" s="16" t="str">
        <f aca="false">IF(M868="","",SUMIF('Daily Fills'!L847:L20833,'Growth Plan &amp; Statistics'!M868,'Daily Fills'!O847:O20833))</f>
        <v/>
      </c>
      <c r="O868" s="15" t="str">
        <f aca="false">IF(N868="","",SUMIF('Daily Fills'!L847:L20833,'Growth Plan &amp; Statistics'!M868,'Daily Fills'!P847:P20833))</f>
        <v/>
      </c>
      <c r="P868" s="15" t="str">
        <f aca="false">IF(O868="","",SUMIF('Daily Fills'!L847:L20845,'Growth Plan &amp; Statistics'!M868,'Daily Fills'!E847:E20845)/1000000)</f>
        <v/>
      </c>
      <c r="Q868" s="16"/>
      <c r="R868" s="16" t="str">
        <f aca="false">IF(N868="","",F868)</f>
        <v/>
      </c>
      <c r="S868" s="10"/>
    </row>
    <row collapsed="false" customFormat="false" customHeight="false" hidden="false" ht="13.3" outlineLevel="0" r="869">
      <c r="A869" s="16" t="n">
        <v>850</v>
      </c>
      <c r="B869" s="16" t="n">
        <f aca="false">ROUNDUP(A869/5,0)</f>
        <v>170</v>
      </c>
      <c r="C869" s="16" t="n">
        <f aca="false">ROUNDUP(A869/20.83333333,0)</f>
        <v>41</v>
      </c>
      <c r="D869" s="65" t="inlineStr">
        <f aca="false">IF(M869="",IF(C869=C868,D868,EDATE(D868,1)),M869)</f>
        <is>
          <t/>
        </is>
      </c>
      <c r="E869" s="16" t="n">
        <f aca="false">I868</f>
        <v>7817775.81</v>
      </c>
      <c r="F869" s="15" t="n">
        <f aca="false">ROUND(MIN($B$14,IF(SizeCalc="margin",E869*$E$13*$E$12/100000,E869*$I$13/$I$12/10)),2)</f>
        <v>100</v>
      </c>
      <c r="G869" s="15" t="n">
        <f aca="false">$B$12*$B$13</f>
        <v>10</v>
      </c>
      <c r="H869" s="15" t="n">
        <f aca="false">IF(Q869="",G869*F869*10,Q869)</f>
        <v>10000</v>
      </c>
      <c r="I869" s="18" t="n">
        <f aca="false">E869+H869</f>
        <v>7827775.81</v>
      </c>
      <c r="J869" s="18" t="n">
        <f aca="false">J868+(I869-I868)</f>
        <v>7777775.81</v>
      </c>
      <c r="K869" s="67" t="n">
        <f aca="false">H869/E869</f>
        <v>0.00127913619462055</v>
      </c>
      <c r="L869" s="67"/>
      <c r="M869" s="64"/>
      <c r="N869" s="16" t="str">
        <f aca="false">IF(M869="","",SUMIF('Daily Fills'!L848:L20834,'Growth Plan &amp; Statistics'!M869,'Daily Fills'!O848:O20834))</f>
        <v/>
      </c>
      <c r="O869" s="15" t="str">
        <f aca="false">IF(N869="","",SUMIF('Daily Fills'!L848:L20834,'Growth Plan &amp; Statistics'!M869,'Daily Fills'!P848:P20834))</f>
        <v/>
      </c>
      <c r="P869" s="15" t="str">
        <f aca="false">IF(O869="","",SUMIF('Daily Fills'!L848:L20846,'Growth Plan &amp; Statistics'!M869,'Daily Fills'!E848:E20846)/1000000)</f>
        <v/>
      </c>
      <c r="Q869" s="16"/>
      <c r="R869" s="16" t="str">
        <f aca="false">IF(N869="","",F869)</f>
        <v/>
      </c>
      <c r="S869" s="10"/>
    </row>
    <row collapsed="false" customFormat="false" customHeight="false" hidden="false" ht="13.3" outlineLevel="0" r="870">
      <c r="A870" s="16" t="n">
        <v>851</v>
      </c>
      <c r="B870" s="16" t="n">
        <f aca="false">ROUNDUP(A870/5,0)</f>
        <v>171</v>
      </c>
      <c r="C870" s="16" t="n">
        <f aca="false">ROUNDUP(A870/20.83333333,0)</f>
        <v>41</v>
      </c>
      <c r="D870" s="65" t="inlineStr">
        <f aca="false">IF(M870="",IF(C870=C869,D869,EDATE(D869,1)),M870)</f>
        <is>
          <t/>
        </is>
      </c>
      <c r="E870" s="16" t="n">
        <f aca="false">I869</f>
        <v>7827775.81</v>
      </c>
      <c r="F870" s="15" t="n">
        <f aca="false">ROUND(MIN($B$14,IF(SizeCalc="margin",E870*$E$13*$E$12/100000,E870*$I$13/$I$12/10)),2)</f>
        <v>100</v>
      </c>
      <c r="G870" s="15" t="n">
        <f aca="false">$B$12*$B$13</f>
        <v>10</v>
      </c>
      <c r="H870" s="15" t="n">
        <f aca="false">IF(Q870="",G870*F870*10,Q870)</f>
        <v>10000</v>
      </c>
      <c r="I870" s="18" t="n">
        <f aca="false">E870+H870</f>
        <v>7837775.81</v>
      </c>
      <c r="J870" s="18" t="n">
        <f aca="false">J869+(I870-I869)</f>
        <v>7787775.81</v>
      </c>
      <c r="K870" s="67" t="n">
        <f aca="false">H870/E870</f>
        <v>0.00127750209545156</v>
      </c>
      <c r="L870" s="67"/>
      <c r="M870" s="64"/>
      <c r="N870" s="16" t="str">
        <f aca="false">IF(M870="","",SUMIF('Daily Fills'!L849:L20835,'Growth Plan &amp; Statistics'!M870,'Daily Fills'!O849:O20835))</f>
        <v/>
      </c>
      <c r="O870" s="15" t="str">
        <f aca="false">IF(N870="","",SUMIF('Daily Fills'!L849:L20835,'Growth Plan &amp; Statistics'!M870,'Daily Fills'!P849:P20835))</f>
        <v/>
      </c>
      <c r="P870" s="15" t="str">
        <f aca="false">IF(O870="","",SUMIF('Daily Fills'!L849:L20847,'Growth Plan &amp; Statistics'!M870,'Daily Fills'!E849:E20847)/1000000)</f>
        <v/>
      </c>
      <c r="Q870" s="16"/>
      <c r="R870" s="16" t="str">
        <f aca="false">IF(N870="","",F870)</f>
        <v/>
      </c>
      <c r="S870" s="10"/>
    </row>
    <row collapsed="false" customFormat="false" customHeight="false" hidden="false" ht="13.3" outlineLevel="0" r="871">
      <c r="A871" s="16" t="n">
        <v>852</v>
      </c>
      <c r="B871" s="16" t="n">
        <f aca="false">ROUNDUP(A871/5,0)</f>
        <v>171</v>
      </c>
      <c r="C871" s="16" t="n">
        <f aca="false">ROUNDUP(A871/20.83333333,0)</f>
        <v>41</v>
      </c>
      <c r="D871" s="65" t="inlineStr">
        <f aca="false">IF(M871="",IF(C871=C870,D870,EDATE(D870,1)),M871)</f>
        <is>
          <t/>
        </is>
      </c>
      <c r="E871" s="16" t="n">
        <f aca="false">I870</f>
        <v>7837775.81</v>
      </c>
      <c r="F871" s="15" t="n">
        <f aca="false">ROUND(MIN($B$14,IF(SizeCalc="margin",E871*$E$13*$E$12/100000,E871*$I$13/$I$12/10)),2)</f>
        <v>100</v>
      </c>
      <c r="G871" s="15" t="n">
        <f aca="false">$B$12*$B$13</f>
        <v>10</v>
      </c>
      <c r="H871" s="15" t="n">
        <f aca="false">IF(Q871="",G871*F871*10,Q871)</f>
        <v>10000</v>
      </c>
      <c r="I871" s="18" t="n">
        <f aca="false">E871+H871</f>
        <v>7847775.81</v>
      </c>
      <c r="J871" s="18" t="n">
        <f aca="false">J870+(I871-I870)</f>
        <v>7797775.81</v>
      </c>
      <c r="K871" s="67" t="n">
        <f aca="false">H871/E871</f>
        <v>0.00127587216608585</v>
      </c>
      <c r="L871" s="67"/>
      <c r="M871" s="64"/>
      <c r="N871" s="16" t="str">
        <f aca="false">IF(M871="","",SUMIF('Daily Fills'!L850:L20836,'Growth Plan &amp; Statistics'!M871,'Daily Fills'!O850:O20836))</f>
        <v/>
      </c>
      <c r="O871" s="15" t="str">
        <f aca="false">IF(N871="","",SUMIF('Daily Fills'!L850:L20836,'Growth Plan &amp; Statistics'!M871,'Daily Fills'!P850:P20836))</f>
        <v/>
      </c>
      <c r="P871" s="15" t="str">
        <f aca="false">IF(O871="","",SUMIF('Daily Fills'!L850:L20848,'Growth Plan &amp; Statistics'!M871,'Daily Fills'!E850:E20848)/1000000)</f>
        <v/>
      </c>
      <c r="Q871" s="16"/>
      <c r="R871" s="16" t="str">
        <f aca="false">IF(N871="","",F871)</f>
        <v/>
      </c>
      <c r="S871" s="10"/>
    </row>
    <row collapsed="false" customFormat="false" customHeight="false" hidden="false" ht="13.3" outlineLevel="0" r="872">
      <c r="A872" s="16" t="n">
        <v>853</v>
      </c>
      <c r="B872" s="16" t="n">
        <f aca="false">ROUNDUP(A872/5,0)</f>
        <v>171</v>
      </c>
      <c r="C872" s="16" t="n">
        <f aca="false">ROUNDUP(A872/20.83333333,0)</f>
        <v>41</v>
      </c>
      <c r="D872" s="65" t="inlineStr">
        <f aca="false">IF(M872="",IF(C872=C871,D871,EDATE(D871,1)),M872)</f>
        <is>
          <t/>
        </is>
      </c>
      <c r="E872" s="16" t="n">
        <f aca="false">I871</f>
        <v>7847775.81</v>
      </c>
      <c r="F872" s="15" t="n">
        <f aca="false">ROUND(MIN($B$14,IF(SizeCalc="margin",E872*$E$13*$E$12/100000,E872*$I$13/$I$12/10)),2)</f>
        <v>100</v>
      </c>
      <c r="G872" s="15" t="n">
        <f aca="false">$B$12*$B$13</f>
        <v>10</v>
      </c>
      <c r="H872" s="15" t="n">
        <f aca="false">IF(Q872="",G872*F872*10,Q872)</f>
        <v>10000</v>
      </c>
      <c r="I872" s="18" t="n">
        <f aca="false">E872+H872</f>
        <v>7857775.81</v>
      </c>
      <c r="J872" s="18" t="n">
        <f aca="false">J871+(I872-I871)</f>
        <v>7807775.81</v>
      </c>
      <c r="K872" s="67" t="n">
        <f aca="false">H872/E872</f>
        <v>0.00127424639058337</v>
      </c>
      <c r="L872" s="67"/>
      <c r="M872" s="64"/>
      <c r="N872" s="16" t="str">
        <f aca="false">IF(M872="","",SUMIF('Daily Fills'!L851:L20837,'Growth Plan &amp; Statistics'!M872,'Daily Fills'!O851:O20837))</f>
        <v/>
      </c>
      <c r="O872" s="15" t="str">
        <f aca="false">IF(N872="","",SUMIF('Daily Fills'!L851:L20837,'Growth Plan &amp; Statistics'!M872,'Daily Fills'!P851:P20837))</f>
        <v/>
      </c>
      <c r="P872" s="15" t="str">
        <f aca="false">IF(O872="","",SUMIF('Daily Fills'!L851:L20849,'Growth Plan &amp; Statistics'!M872,'Daily Fills'!E851:E20849)/1000000)</f>
        <v/>
      </c>
      <c r="Q872" s="16"/>
      <c r="R872" s="16" t="str">
        <f aca="false">IF(N872="","",F872)</f>
        <v/>
      </c>
      <c r="S872" s="10"/>
    </row>
    <row collapsed="false" customFormat="false" customHeight="false" hidden="false" ht="13.3" outlineLevel="0" r="873">
      <c r="A873" s="16" t="n">
        <v>854</v>
      </c>
      <c r="B873" s="16" t="n">
        <f aca="false">ROUNDUP(A873/5,0)</f>
        <v>171</v>
      </c>
      <c r="C873" s="16" t="n">
        <f aca="false">ROUNDUP(A873/20.83333333,0)</f>
        <v>41</v>
      </c>
      <c r="D873" s="65" t="inlineStr">
        <f aca="false">IF(M873="",IF(C873=C872,D872,EDATE(D872,1)),M873)</f>
        <is>
          <t/>
        </is>
      </c>
      <c r="E873" s="16" t="n">
        <f aca="false">I872</f>
        <v>7857775.81</v>
      </c>
      <c r="F873" s="15" t="n">
        <f aca="false">ROUND(MIN($B$14,IF(SizeCalc="margin",E873*$E$13*$E$12/100000,E873*$I$13/$I$12/10)),2)</f>
        <v>100</v>
      </c>
      <c r="G873" s="15" t="n">
        <f aca="false">$B$12*$B$13</f>
        <v>10</v>
      </c>
      <c r="H873" s="15" t="n">
        <f aca="false">IF(Q873="",G873*F873*10,Q873)</f>
        <v>10000</v>
      </c>
      <c r="I873" s="18" t="n">
        <f aca="false">E873+H873</f>
        <v>7867775.81</v>
      </c>
      <c r="J873" s="18" t="n">
        <f aca="false">J872+(I873-I872)</f>
        <v>7817775.81</v>
      </c>
      <c r="K873" s="67" t="n">
        <f aca="false">H873/E873</f>
        <v>0.00127262475308519</v>
      </c>
      <c r="L873" s="67"/>
      <c r="M873" s="64"/>
      <c r="N873" s="16" t="str">
        <f aca="false">IF(M873="","",SUMIF('Daily Fills'!L852:L20838,'Growth Plan &amp; Statistics'!M873,'Daily Fills'!O852:O20838))</f>
        <v/>
      </c>
      <c r="O873" s="15" t="str">
        <f aca="false">IF(N873="","",SUMIF('Daily Fills'!L852:L20838,'Growth Plan &amp; Statistics'!M873,'Daily Fills'!P852:P20838))</f>
        <v/>
      </c>
      <c r="P873" s="15" t="str">
        <f aca="false">IF(O873="","",SUMIF('Daily Fills'!L852:L20850,'Growth Plan &amp; Statistics'!M873,'Daily Fills'!E852:E20850)/1000000)</f>
        <v/>
      </c>
      <c r="Q873" s="16"/>
      <c r="R873" s="16" t="str">
        <f aca="false">IF(N873="","",F873)</f>
        <v/>
      </c>
      <c r="S873" s="10"/>
    </row>
    <row collapsed="false" customFormat="false" customHeight="false" hidden="false" ht="13.3" outlineLevel="0" r="874">
      <c r="A874" s="16" t="n">
        <v>855</v>
      </c>
      <c r="B874" s="16" t="n">
        <f aca="false">ROUNDUP(A874/5,0)</f>
        <v>171</v>
      </c>
      <c r="C874" s="16" t="n">
        <f aca="false">ROUNDUP(A874/20.83333333,0)</f>
        <v>42</v>
      </c>
      <c r="D874" s="65" t="n">
        <f aca="false">IF(M874="",IF(C874=C873,D873,EDATE(D873,1)),M874)</f>
        <v>43059</v>
      </c>
      <c r="E874" s="16" t="n">
        <f aca="false">I873</f>
        <v>7867775.81</v>
      </c>
      <c r="F874" s="15" t="n">
        <f aca="false">ROUND(MIN($B$14,IF(SizeCalc="margin",E874*$E$13*$E$12/100000,E874*$I$13/$I$12/10)),2)</f>
        <v>100</v>
      </c>
      <c r="G874" s="15" t="n">
        <f aca="false">$B$12*$B$13</f>
        <v>10</v>
      </c>
      <c r="H874" s="15" t="n">
        <f aca="false">IF(Q874="",G874*F874*10,Q874)</f>
        <v>10000</v>
      </c>
      <c r="I874" s="18" t="n">
        <f aca="false">E874+H874</f>
        <v>7877775.81</v>
      </c>
      <c r="J874" s="18" t="n">
        <f aca="false">J873+(I874-I873)</f>
        <v>7827775.81</v>
      </c>
      <c r="K874" s="67" t="n">
        <f aca="false">H874/E874</f>
        <v>0.00127100723781299</v>
      </c>
      <c r="L874" s="67"/>
      <c r="M874" s="64"/>
      <c r="N874" s="16" t="str">
        <f aca="false">IF(M874="","",SUMIF('Daily Fills'!L853:L20839,'Growth Plan &amp; Statistics'!M874,'Daily Fills'!O853:O20839))</f>
        <v/>
      </c>
      <c r="O874" s="15" t="str">
        <f aca="false">IF(N874="","",SUMIF('Daily Fills'!L853:L20839,'Growth Plan &amp; Statistics'!M874,'Daily Fills'!P853:P20839))</f>
        <v/>
      </c>
      <c r="P874" s="15" t="str">
        <f aca="false">IF(O874="","",SUMIF('Daily Fills'!L853:L20851,'Growth Plan &amp; Statistics'!M874,'Daily Fills'!E853:E20851)/1000000)</f>
        <v/>
      </c>
      <c r="Q874" s="16"/>
      <c r="R874" s="16" t="str">
        <f aca="false">IF(N874="","",F874)</f>
        <v/>
      </c>
      <c r="S874" s="10"/>
    </row>
    <row collapsed="false" customFormat="false" customHeight="false" hidden="false" ht="13.3" outlineLevel="0" r="875">
      <c r="A875" s="16" t="n">
        <v>856</v>
      </c>
      <c r="B875" s="16" t="n">
        <f aca="false">ROUNDUP(A875/5,0)</f>
        <v>172</v>
      </c>
      <c r="C875" s="16" t="n">
        <f aca="false">ROUNDUP(A875/20.83333333,0)</f>
        <v>42</v>
      </c>
      <c r="D875" s="65" t="inlineStr">
        <f aca="false">IF(M875="",IF(C875=C874,D874,EDATE(D874,1)),M875)</f>
        <is>
          <t/>
        </is>
      </c>
      <c r="E875" s="16" t="n">
        <f aca="false">I874</f>
        <v>7877775.81</v>
      </c>
      <c r="F875" s="15" t="n">
        <f aca="false">ROUND(MIN($B$14,IF(SizeCalc="margin",E875*$E$13*$E$12/100000,E875*$I$13/$I$12/10)),2)</f>
        <v>100</v>
      </c>
      <c r="G875" s="15" t="n">
        <f aca="false">$B$12*$B$13</f>
        <v>10</v>
      </c>
      <c r="H875" s="15" t="n">
        <f aca="false">IF(Q875="",G875*F875*10,Q875)</f>
        <v>10000</v>
      </c>
      <c r="I875" s="18" t="n">
        <f aca="false">E875+H875</f>
        <v>7887775.81</v>
      </c>
      <c r="J875" s="18" t="n">
        <f aca="false">J874+(I875-I874)</f>
        <v>7837775.81</v>
      </c>
      <c r="K875" s="67" t="n">
        <f aca="false">H875/E875</f>
        <v>0.00126939382906861</v>
      </c>
      <c r="L875" s="67"/>
      <c r="M875" s="64"/>
      <c r="N875" s="16" t="str">
        <f aca="false">IF(M875="","",SUMIF('Daily Fills'!L854:L20840,'Growth Plan &amp; Statistics'!M875,'Daily Fills'!O854:O20840))</f>
        <v/>
      </c>
      <c r="O875" s="15" t="str">
        <f aca="false">IF(N875="","",SUMIF('Daily Fills'!L854:L20840,'Growth Plan &amp; Statistics'!M875,'Daily Fills'!P854:P20840))</f>
        <v/>
      </c>
      <c r="P875" s="15" t="str">
        <f aca="false">IF(O875="","",SUMIF('Daily Fills'!L854:L20852,'Growth Plan &amp; Statistics'!M875,'Daily Fills'!E854:E20852)/1000000)</f>
        <v/>
      </c>
      <c r="Q875" s="16"/>
      <c r="R875" s="16" t="str">
        <f aca="false">IF(N875="","",F875)</f>
        <v/>
      </c>
      <c r="S875" s="10"/>
    </row>
    <row collapsed="false" customFormat="false" customHeight="false" hidden="false" ht="13.3" outlineLevel="0" r="876">
      <c r="A876" s="16" t="n">
        <v>857</v>
      </c>
      <c r="B876" s="16" t="n">
        <f aca="false">ROUNDUP(A876/5,0)</f>
        <v>172</v>
      </c>
      <c r="C876" s="16" t="n">
        <f aca="false">ROUNDUP(A876/20.83333333,0)</f>
        <v>42</v>
      </c>
      <c r="D876" s="65" t="inlineStr">
        <f aca="false">IF(M876="",IF(C876=C875,D875,EDATE(D875,1)),M876)</f>
        <is>
          <t/>
        </is>
      </c>
      <c r="E876" s="16" t="n">
        <f aca="false">I875</f>
        <v>7887775.81</v>
      </c>
      <c r="F876" s="15" t="n">
        <f aca="false">ROUND(MIN($B$14,IF(SizeCalc="margin",E876*$E$13*$E$12/100000,E876*$I$13/$I$12/10)),2)</f>
        <v>100</v>
      </c>
      <c r="G876" s="15" t="n">
        <f aca="false">$B$12*$B$13</f>
        <v>10</v>
      </c>
      <c r="H876" s="15" t="n">
        <f aca="false">IF(Q876="",G876*F876*10,Q876)</f>
        <v>10000</v>
      </c>
      <c r="I876" s="18" t="n">
        <f aca="false">E876+H876</f>
        <v>7897775.81</v>
      </c>
      <c r="J876" s="18" t="n">
        <f aca="false">J875+(I876-I875)</f>
        <v>7847775.81</v>
      </c>
      <c r="K876" s="67" t="n">
        <f aca="false">H876/E876</f>
        <v>0.00126778451123347</v>
      </c>
      <c r="L876" s="67"/>
      <c r="M876" s="64"/>
      <c r="N876" s="16" t="str">
        <f aca="false">IF(M876="","",SUMIF('Daily Fills'!L855:L20841,'Growth Plan &amp; Statistics'!M876,'Daily Fills'!O855:O20841))</f>
        <v/>
      </c>
      <c r="O876" s="15" t="str">
        <f aca="false">IF(N876="","",SUMIF('Daily Fills'!L855:L20841,'Growth Plan &amp; Statistics'!M876,'Daily Fills'!P855:P20841))</f>
        <v/>
      </c>
      <c r="P876" s="15" t="str">
        <f aca="false">IF(O876="","",SUMIF('Daily Fills'!L855:L20853,'Growth Plan &amp; Statistics'!M876,'Daily Fills'!E855:E20853)/1000000)</f>
        <v/>
      </c>
      <c r="Q876" s="16"/>
      <c r="R876" s="16" t="str">
        <f aca="false">IF(N876="","",F876)</f>
        <v/>
      </c>
      <c r="S876" s="10"/>
    </row>
    <row collapsed="false" customFormat="false" customHeight="false" hidden="false" ht="13.3" outlineLevel="0" r="877">
      <c r="A877" s="16" t="n">
        <v>858</v>
      </c>
      <c r="B877" s="16" t="n">
        <f aca="false">ROUNDUP(A877/5,0)</f>
        <v>172</v>
      </c>
      <c r="C877" s="16" t="n">
        <f aca="false">ROUNDUP(A877/20.83333333,0)</f>
        <v>42</v>
      </c>
      <c r="D877" s="65" t="inlineStr">
        <f aca="false">IF(M877="",IF(C877=C876,D876,EDATE(D876,1)),M877)</f>
        <is>
          <t/>
        </is>
      </c>
      <c r="E877" s="16" t="n">
        <f aca="false">I876</f>
        <v>7897775.81</v>
      </c>
      <c r="F877" s="15" t="n">
        <f aca="false">ROUND(MIN($B$14,IF(SizeCalc="margin",E877*$E$13*$E$12/100000,E877*$I$13/$I$12/10)),2)</f>
        <v>100</v>
      </c>
      <c r="G877" s="15" t="n">
        <f aca="false">$B$12*$B$13</f>
        <v>10</v>
      </c>
      <c r="H877" s="15" t="n">
        <f aca="false">IF(Q877="",G877*F877*10,Q877)</f>
        <v>10000</v>
      </c>
      <c r="I877" s="18" t="n">
        <f aca="false">E877+H877</f>
        <v>7907775.81</v>
      </c>
      <c r="J877" s="18" t="n">
        <f aca="false">J876+(I877-I876)</f>
        <v>7857775.81</v>
      </c>
      <c r="K877" s="67" t="n">
        <f aca="false">H877/E877</f>
        <v>0.00126617926876808</v>
      </c>
      <c r="L877" s="67"/>
      <c r="M877" s="64"/>
      <c r="N877" s="16" t="str">
        <f aca="false">IF(M877="","",SUMIF('Daily Fills'!L856:L20842,'Growth Plan &amp; Statistics'!M877,'Daily Fills'!O856:O20842))</f>
        <v/>
      </c>
      <c r="O877" s="15" t="str">
        <f aca="false">IF(N877="","",SUMIF('Daily Fills'!L856:L20842,'Growth Plan &amp; Statistics'!M877,'Daily Fills'!P856:P20842))</f>
        <v/>
      </c>
      <c r="P877" s="15" t="str">
        <f aca="false">IF(O877="","",SUMIF('Daily Fills'!L856:L20854,'Growth Plan &amp; Statistics'!M877,'Daily Fills'!E856:E20854)/1000000)</f>
        <v/>
      </c>
      <c r="Q877" s="16"/>
      <c r="R877" s="16" t="str">
        <f aca="false">IF(N877="","",F877)</f>
        <v/>
      </c>
      <c r="S877" s="10"/>
    </row>
    <row collapsed="false" customFormat="false" customHeight="false" hidden="false" ht="13.3" outlineLevel="0" r="878">
      <c r="A878" s="16" t="n">
        <v>859</v>
      </c>
      <c r="B878" s="16" t="n">
        <f aca="false">ROUNDUP(A878/5,0)</f>
        <v>172</v>
      </c>
      <c r="C878" s="16" t="n">
        <f aca="false">ROUNDUP(A878/20.83333333,0)</f>
        <v>42</v>
      </c>
      <c r="D878" s="65" t="inlineStr">
        <f aca="false">IF(M878="",IF(C878=C877,D877,EDATE(D877,1)),M878)</f>
        <is>
          <t/>
        </is>
      </c>
      <c r="E878" s="16" t="n">
        <f aca="false">I877</f>
        <v>7907775.81</v>
      </c>
      <c r="F878" s="15" t="n">
        <f aca="false">ROUND(MIN($B$14,IF(SizeCalc="margin",E878*$E$13*$E$12/100000,E878*$I$13/$I$12/10)),2)</f>
        <v>100</v>
      </c>
      <c r="G878" s="15" t="n">
        <f aca="false">$B$12*$B$13</f>
        <v>10</v>
      </c>
      <c r="H878" s="15" t="n">
        <f aca="false">IF(Q878="",G878*F878*10,Q878)</f>
        <v>10000</v>
      </c>
      <c r="I878" s="18" t="n">
        <f aca="false">E878+H878</f>
        <v>7917775.81</v>
      </c>
      <c r="J878" s="18" t="n">
        <f aca="false">J877+(I878-I877)</f>
        <v>7867775.81</v>
      </c>
      <c r="K878" s="67" t="n">
        <f aca="false">H878/E878</f>
        <v>0.00126457808621158</v>
      </c>
      <c r="L878" s="67"/>
      <c r="M878" s="64"/>
      <c r="N878" s="16" t="str">
        <f aca="false">IF(M878="","",SUMIF('Daily Fills'!L857:L20843,'Growth Plan &amp; Statistics'!M878,'Daily Fills'!O857:O20843))</f>
        <v/>
      </c>
      <c r="O878" s="15" t="str">
        <f aca="false">IF(N878="","",SUMIF('Daily Fills'!L857:L20843,'Growth Plan &amp; Statistics'!M878,'Daily Fills'!P857:P20843))</f>
        <v/>
      </c>
      <c r="P878" s="15" t="str">
        <f aca="false">IF(O878="","",SUMIF('Daily Fills'!L857:L20855,'Growth Plan &amp; Statistics'!M878,'Daily Fills'!E857:E20855)/1000000)</f>
        <v/>
      </c>
      <c r="Q878" s="16"/>
      <c r="R878" s="16" t="str">
        <f aca="false">IF(N878="","",F878)</f>
        <v/>
      </c>
      <c r="S878" s="10"/>
    </row>
    <row collapsed="false" customFormat="false" customHeight="false" hidden="false" ht="13.3" outlineLevel="0" r="879">
      <c r="A879" s="16" t="n">
        <v>860</v>
      </c>
      <c r="B879" s="16" t="n">
        <f aca="false">ROUNDUP(A879/5,0)</f>
        <v>172</v>
      </c>
      <c r="C879" s="16" t="n">
        <f aca="false">ROUNDUP(A879/20.83333333,0)</f>
        <v>42</v>
      </c>
      <c r="D879" s="65" t="inlineStr">
        <f aca="false">IF(M879="",IF(C879=C878,D878,EDATE(D878,1)),M879)</f>
        <is>
          <t/>
        </is>
      </c>
      <c r="E879" s="16" t="n">
        <f aca="false">I878</f>
        <v>7917775.81</v>
      </c>
      <c r="F879" s="15" t="n">
        <f aca="false">ROUND(MIN($B$14,IF(SizeCalc="margin",E879*$E$13*$E$12/100000,E879*$I$13/$I$12/10)),2)</f>
        <v>100</v>
      </c>
      <c r="G879" s="15" t="n">
        <f aca="false">$B$12*$B$13</f>
        <v>10</v>
      </c>
      <c r="H879" s="15" t="n">
        <f aca="false">IF(Q879="",G879*F879*10,Q879)</f>
        <v>10000</v>
      </c>
      <c r="I879" s="18" t="n">
        <f aca="false">E879+H879</f>
        <v>7927775.81</v>
      </c>
      <c r="J879" s="18" t="n">
        <f aca="false">J878+(I879-I878)</f>
        <v>7877775.81</v>
      </c>
      <c r="K879" s="67" t="n">
        <f aca="false">H879/E879</f>
        <v>0.0012629809481812</v>
      </c>
      <c r="L879" s="67"/>
      <c r="M879" s="64"/>
      <c r="N879" s="16" t="str">
        <f aca="false">IF(M879="","",SUMIF('Daily Fills'!L858:L20844,'Growth Plan &amp; Statistics'!M879,'Daily Fills'!O858:O20844))</f>
        <v/>
      </c>
      <c r="O879" s="15" t="str">
        <f aca="false">IF(N879="","",SUMIF('Daily Fills'!L858:L20844,'Growth Plan &amp; Statistics'!M879,'Daily Fills'!P858:P20844))</f>
        <v/>
      </c>
      <c r="P879" s="15" t="str">
        <f aca="false">IF(O879="","",SUMIF('Daily Fills'!L858:L20856,'Growth Plan &amp; Statistics'!M879,'Daily Fills'!E858:E20856)/1000000)</f>
        <v/>
      </c>
      <c r="Q879" s="16"/>
      <c r="R879" s="16" t="str">
        <f aca="false">IF(N879="","",F879)</f>
        <v/>
      </c>
      <c r="S879" s="10"/>
    </row>
    <row collapsed="false" customFormat="false" customHeight="false" hidden="false" ht="13.3" outlineLevel="0" r="880">
      <c r="A880" s="16" t="n">
        <v>861</v>
      </c>
      <c r="B880" s="16" t="n">
        <f aca="false">ROUNDUP(A880/5,0)</f>
        <v>173</v>
      </c>
      <c r="C880" s="16" t="n">
        <f aca="false">ROUNDUP(A880/20.83333333,0)</f>
        <v>42</v>
      </c>
      <c r="D880" s="65" t="inlineStr">
        <f aca="false">IF(M880="",IF(C880=C879,D879,EDATE(D879,1)),M880)</f>
        <is>
          <t/>
        </is>
      </c>
      <c r="E880" s="16" t="n">
        <f aca="false">I879</f>
        <v>7927775.81</v>
      </c>
      <c r="F880" s="15" t="n">
        <f aca="false">ROUND(MIN($B$14,IF(SizeCalc="margin",E880*$E$13*$E$12/100000,E880*$I$13/$I$12/10)),2)</f>
        <v>100</v>
      </c>
      <c r="G880" s="15" t="n">
        <f aca="false">$B$12*$B$13</f>
        <v>10</v>
      </c>
      <c r="H880" s="15" t="n">
        <f aca="false">IF(Q880="",G880*F880*10,Q880)</f>
        <v>10000</v>
      </c>
      <c r="I880" s="18" t="n">
        <f aca="false">E880+H880</f>
        <v>7937775.81</v>
      </c>
      <c r="J880" s="18" t="n">
        <f aca="false">J879+(I880-I879)</f>
        <v>7887775.81</v>
      </c>
      <c r="K880" s="67" t="n">
        <f aca="false">H880/E880</f>
        <v>0.00126138783937181</v>
      </c>
      <c r="L880" s="67"/>
      <c r="M880" s="64"/>
      <c r="N880" s="16" t="str">
        <f aca="false">IF(M880="","",SUMIF('Daily Fills'!L859:L20845,'Growth Plan &amp; Statistics'!M880,'Daily Fills'!O859:O20845))</f>
        <v/>
      </c>
      <c r="O880" s="15" t="str">
        <f aca="false">IF(N880="","",SUMIF('Daily Fills'!L859:L20845,'Growth Plan &amp; Statistics'!M880,'Daily Fills'!P859:P20845))</f>
        <v/>
      </c>
      <c r="P880" s="15" t="str">
        <f aca="false">IF(O880="","",SUMIF('Daily Fills'!L859:L20857,'Growth Plan &amp; Statistics'!M880,'Daily Fills'!E859:E20857)/1000000)</f>
        <v/>
      </c>
      <c r="Q880" s="16"/>
      <c r="R880" s="16" t="str">
        <f aca="false">IF(N880="","",F880)</f>
        <v/>
      </c>
      <c r="S880" s="10"/>
    </row>
    <row collapsed="false" customFormat="false" customHeight="false" hidden="false" ht="13.3" outlineLevel="0" r="881">
      <c r="A881" s="16" t="n">
        <v>862</v>
      </c>
      <c r="B881" s="16" t="n">
        <f aca="false">ROUNDUP(A881/5,0)</f>
        <v>173</v>
      </c>
      <c r="C881" s="16" t="n">
        <f aca="false">ROUNDUP(A881/20.83333333,0)</f>
        <v>42</v>
      </c>
      <c r="D881" s="65" t="inlineStr">
        <f aca="false">IF(M881="",IF(C881=C880,D880,EDATE(D880,1)),M881)</f>
        <is>
          <t/>
        </is>
      </c>
      <c r="E881" s="16" t="n">
        <f aca="false">I880</f>
        <v>7937775.81</v>
      </c>
      <c r="F881" s="15" t="n">
        <f aca="false">ROUND(MIN($B$14,IF(SizeCalc="margin",E881*$E$13*$E$12/100000,E881*$I$13/$I$12/10)),2)</f>
        <v>100</v>
      </c>
      <c r="G881" s="15" t="n">
        <f aca="false">$B$12*$B$13</f>
        <v>10</v>
      </c>
      <c r="H881" s="15" t="n">
        <f aca="false">IF(Q881="",G881*F881*10,Q881)</f>
        <v>10000</v>
      </c>
      <c r="I881" s="18" t="n">
        <f aca="false">E881+H881</f>
        <v>7947775.81</v>
      </c>
      <c r="J881" s="18" t="n">
        <f aca="false">J880+(I881-I880)</f>
        <v>7897775.81</v>
      </c>
      <c r="K881" s="67" t="n">
        <f aca="false">H881/E881</f>
        <v>0.00125979874455537</v>
      </c>
      <c r="L881" s="67"/>
      <c r="M881" s="64"/>
      <c r="N881" s="16" t="str">
        <f aca="false">IF(M881="","",SUMIF('Daily Fills'!L860:L20846,'Growth Plan &amp; Statistics'!M881,'Daily Fills'!O860:O20846))</f>
        <v/>
      </c>
      <c r="O881" s="15" t="str">
        <f aca="false">IF(N881="","",SUMIF('Daily Fills'!L860:L20846,'Growth Plan &amp; Statistics'!M881,'Daily Fills'!P860:P20846))</f>
        <v/>
      </c>
      <c r="P881" s="15" t="str">
        <f aca="false">IF(O881="","",SUMIF('Daily Fills'!L860:L20858,'Growth Plan &amp; Statistics'!M881,'Daily Fills'!E860:E20858)/1000000)</f>
        <v/>
      </c>
      <c r="Q881" s="16"/>
      <c r="R881" s="16" t="str">
        <f aca="false">IF(N881="","",F881)</f>
        <v/>
      </c>
      <c r="S881" s="10"/>
    </row>
    <row collapsed="false" customFormat="false" customHeight="false" hidden="false" ht="13.3" outlineLevel="0" r="882">
      <c r="A882" s="16" t="n">
        <v>863</v>
      </c>
      <c r="B882" s="16" t="n">
        <f aca="false">ROUNDUP(A882/5,0)</f>
        <v>173</v>
      </c>
      <c r="C882" s="16" t="n">
        <f aca="false">ROUNDUP(A882/20.83333333,0)</f>
        <v>42</v>
      </c>
      <c r="D882" s="65" t="inlineStr">
        <f aca="false">IF(M882="",IF(C882=C881,D881,EDATE(D881,1)),M882)</f>
        <is>
          <t/>
        </is>
      </c>
      <c r="E882" s="16" t="n">
        <f aca="false">I881</f>
        <v>7947775.81</v>
      </c>
      <c r="F882" s="15" t="n">
        <f aca="false">ROUND(MIN($B$14,IF(SizeCalc="margin",E882*$E$13*$E$12/100000,E882*$I$13/$I$12/10)),2)</f>
        <v>100</v>
      </c>
      <c r="G882" s="15" t="n">
        <f aca="false">$B$12*$B$13</f>
        <v>10</v>
      </c>
      <c r="H882" s="15" t="n">
        <f aca="false">IF(Q882="",G882*F882*10,Q882)</f>
        <v>10000</v>
      </c>
      <c r="I882" s="18" t="n">
        <f aca="false">E882+H882</f>
        <v>7957775.81</v>
      </c>
      <c r="J882" s="18" t="n">
        <f aca="false">J881+(I882-I881)</f>
        <v>7907775.81</v>
      </c>
      <c r="K882" s="67" t="n">
        <f aca="false">H882/E882</f>
        <v>0.00125821364858051</v>
      </c>
      <c r="L882" s="67"/>
      <c r="M882" s="64"/>
      <c r="N882" s="16" t="str">
        <f aca="false">IF(M882="","",SUMIF('Daily Fills'!L861:L20847,'Growth Plan &amp; Statistics'!M882,'Daily Fills'!O861:O20847))</f>
        <v/>
      </c>
      <c r="O882" s="15" t="str">
        <f aca="false">IF(N882="","",SUMIF('Daily Fills'!L861:L20847,'Growth Plan &amp; Statistics'!M882,'Daily Fills'!P861:P20847))</f>
        <v/>
      </c>
      <c r="P882" s="15" t="str">
        <f aca="false">IF(O882="","",SUMIF('Daily Fills'!L861:L20859,'Growth Plan &amp; Statistics'!M882,'Daily Fills'!E861:E20859)/1000000)</f>
        <v/>
      </c>
      <c r="Q882" s="16"/>
      <c r="R882" s="16" t="str">
        <f aca="false">IF(N882="","",F882)</f>
        <v/>
      </c>
      <c r="S882" s="10"/>
    </row>
    <row collapsed="false" customFormat="false" customHeight="false" hidden="false" ht="13.3" outlineLevel="0" r="883">
      <c r="A883" s="16" t="n">
        <v>864</v>
      </c>
      <c r="B883" s="16" t="n">
        <f aca="false">ROUNDUP(A883/5,0)</f>
        <v>173</v>
      </c>
      <c r="C883" s="16" t="n">
        <f aca="false">ROUNDUP(A883/20.83333333,0)</f>
        <v>42</v>
      </c>
      <c r="D883" s="65" t="inlineStr">
        <f aca="false">IF(M883="",IF(C883=C882,D882,EDATE(D882,1)),M883)</f>
        <is>
          <t/>
        </is>
      </c>
      <c r="E883" s="16" t="n">
        <f aca="false">I882</f>
        <v>7957775.81</v>
      </c>
      <c r="F883" s="15" t="n">
        <f aca="false">ROUND(MIN($B$14,IF(SizeCalc="margin",E883*$E$13*$E$12/100000,E883*$I$13/$I$12/10)),2)</f>
        <v>100</v>
      </c>
      <c r="G883" s="15" t="n">
        <f aca="false">$B$12*$B$13</f>
        <v>10</v>
      </c>
      <c r="H883" s="15" t="n">
        <f aca="false">IF(Q883="",G883*F883*10,Q883)</f>
        <v>10000</v>
      </c>
      <c r="I883" s="18" t="n">
        <f aca="false">E883+H883</f>
        <v>7967775.81</v>
      </c>
      <c r="J883" s="18" t="n">
        <f aca="false">J882+(I883-I882)</f>
        <v>7917775.81</v>
      </c>
      <c r="K883" s="67" t="n">
        <f aca="false">H883/E883</f>
        <v>0.00125663253637199</v>
      </c>
      <c r="L883" s="67"/>
      <c r="M883" s="64"/>
      <c r="N883" s="16" t="str">
        <f aca="false">IF(M883="","",SUMIF('Daily Fills'!L862:L20848,'Growth Plan &amp; Statistics'!M883,'Daily Fills'!O862:O20848))</f>
        <v/>
      </c>
      <c r="O883" s="15" t="str">
        <f aca="false">IF(N883="","",SUMIF('Daily Fills'!L862:L20848,'Growth Plan &amp; Statistics'!M883,'Daily Fills'!P862:P20848))</f>
        <v/>
      </c>
      <c r="P883" s="15" t="str">
        <f aca="false">IF(O883="","",SUMIF('Daily Fills'!L862:L20860,'Growth Plan &amp; Statistics'!M883,'Daily Fills'!E862:E20860)/1000000)</f>
        <v/>
      </c>
      <c r="Q883" s="16"/>
      <c r="R883" s="16" t="str">
        <f aca="false">IF(N883="","",F883)</f>
        <v/>
      </c>
      <c r="S883" s="10"/>
    </row>
    <row collapsed="false" customFormat="false" customHeight="false" hidden="false" ht="13.3" outlineLevel="0" r="884">
      <c r="A884" s="16" t="n">
        <v>865</v>
      </c>
      <c r="B884" s="16" t="n">
        <f aca="false">ROUNDUP(A884/5,0)</f>
        <v>173</v>
      </c>
      <c r="C884" s="16" t="n">
        <f aca="false">ROUNDUP(A884/20.83333333,0)</f>
        <v>42</v>
      </c>
      <c r="D884" s="65" t="inlineStr">
        <f aca="false">IF(M884="",IF(C884=C883,D883,EDATE(D883,1)),M884)</f>
        <is>
          <t/>
        </is>
      </c>
      <c r="E884" s="16" t="n">
        <f aca="false">I883</f>
        <v>7967775.81</v>
      </c>
      <c r="F884" s="15" t="n">
        <f aca="false">ROUND(MIN($B$14,IF(SizeCalc="margin",E884*$E$13*$E$12/100000,E884*$I$13/$I$12/10)),2)</f>
        <v>100</v>
      </c>
      <c r="G884" s="15" t="n">
        <f aca="false">$B$12*$B$13</f>
        <v>10</v>
      </c>
      <c r="H884" s="15" t="n">
        <f aca="false">IF(Q884="",G884*F884*10,Q884)</f>
        <v>10000</v>
      </c>
      <c r="I884" s="18" t="n">
        <f aca="false">E884+H884</f>
        <v>7977775.81</v>
      </c>
      <c r="J884" s="18" t="n">
        <f aca="false">J883+(I884-I883)</f>
        <v>7927775.81</v>
      </c>
      <c r="K884" s="67" t="n">
        <f aca="false">H884/E884</f>
        <v>0.00125505539293029</v>
      </c>
      <c r="L884" s="67"/>
      <c r="M884" s="64"/>
      <c r="N884" s="16" t="str">
        <f aca="false">IF(M884="","",SUMIF('Daily Fills'!L863:L20849,'Growth Plan &amp; Statistics'!M884,'Daily Fills'!O863:O20849))</f>
        <v/>
      </c>
      <c r="O884" s="15" t="str">
        <f aca="false">IF(N884="","",SUMIF('Daily Fills'!L863:L20849,'Growth Plan &amp; Statistics'!M884,'Daily Fills'!P863:P20849))</f>
        <v/>
      </c>
      <c r="P884" s="15" t="str">
        <f aca="false">IF(O884="","",SUMIF('Daily Fills'!L863:L20861,'Growth Plan &amp; Statistics'!M884,'Daily Fills'!E863:E20861)/1000000)</f>
        <v/>
      </c>
      <c r="Q884" s="16"/>
      <c r="R884" s="16" t="str">
        <f aca="false">IF(N884="","",F884)</f>
        <v/>
      </c>
      <c r="S884" s="10"/>
    </row>
    <row collapsed="false" customFormat="false" customHeight="false" hidden="false" ht="13.3" outlineLevel="0" r="885">
      <c r="A885" s="16" t="n">
        <v>866</v>
      </c>
      <c r="B885" s="16" t="n">
        <f aca="false">ROUNDUP(A885/5,0)</f>
        <v>174</v>
      </c>
      <c r="C885" s="16" t="n">
        <f aca="false">ROUNDUP(A885/20.83333333,0)</f>
        <v>42</v>
      </c>
      <c r="D885" s="65" t="inlineStr">
        <f aca="false">IF(M885="",IF(C885=C884,D884,EDATE(D884,1)),M885)</f>
        <is>
          <t/>
        </is>
      </c>
      <c r="E885" s="16" t="n">
        <f aca="false">I884</f>
        <v>7977775.81</v>
      </c>
      <c r="F885" s="15" t="n">
        <f aca="false">ROUND(MIN($B$14,IF(SizeCalc="margin",E885*$E$13*$E$12/100000,E885*$I$13/$I$12/10)),2)</f>
        <v>100</v>
      </c>
      <c r="G885" s="15" t="n">
        <f aca="false">$B$12*$B$13</f>
        <v>10</v>
      </c>
      <c r="H885" s="15" t="n">
        <f aca="false">IF(Q885="",G885*F885*10,Q885)</f>
        <v>10000</v>
      </c>
      <c r="I885" s="18" t="n">
        <f aca="false">E885+H885</f>
        <v>7987775.81</v>
      </c>
      <c r="J885" s="18" t="n">
        <f aca="false">J884+(I885-I884)</f>
        <v>7937775.81</v>
      </c>
      <c r="K885" s="67" t="n">
        <f aca="false">H885/E885</f>
        <v>0.00125348220333106</v>
      </c>
      <c r="L885" s="67"/>
      <c r="M885" s="64"/>
      <c r="N885" s="16" t="str">
        <f aca="false">IF(M885="","",SUMIF('Daily Fills'!L864:L20850,'Growth Plan &amp; Statistics'!M885,'Daily Fills'!O864:O20850))</f>
        <v/>
      </c>
      <c r="O885" s="15" t="str">
        <f aca="false">IF(N885="","",SUMIF('Daily Fills'!L864:L20850,'Growth Plan &amp; Statistics'!M885,'Daily Fills'!P864:P20850))</f>
        <v/>
      </c>
      <c r="P885" s="15" t="str">
        <f aca="false">IF(O885="","",SUMIF('Daily Fills'!L864:L20862,'Growth Plan &amp; Statistics'!M885,'Daily Fills'!E864:E20862)/1000000)</f>
        <v/>
      </c>
      <c r="Q885" s="16"/>
      <c r="R885" s="16" t="str">
        <f aca="false">IF(N885="","",F885)</f>
        <v/>
      </c>
      <c r="S885" s="10"/>
    </row>
    <row collapsed="false" customFormat="false" customHeight="false" hidden="false" ht="13.3" outlineLevel="0" r="886">
      <c r="A886" s="16" t="n">
        <v>867</v>
      </c>
      <c r="B886" s="16" t="n">
        <f aca="false">ROUNDUP(A886/5,0)</f>
        <v>174</v>
      </c>
      <c r="C886" s="16" t="n">
        <f aca="false">ROUNDUP(A886/20.83333333,0)</f>
        <v>42</v>
      </c>
      <c r="D886" s="65" t="inlineStr">
        <f aca="false">IF(M886="",IF(C886=C885,D885,EDATE(D885,1)),M886)</f>
        <is>
          <t/>
        </is>
      </c>
      <c r="E886" s="16" t="n">
        <f aca="false">I885</f>
        <v>7987775.81</v>
      </c>
      <c r="F886" s="15" t="n">
        <f aca="false">ROUND(MIN($B$14,IF(SizeCalc="margin",E886*$E$13*$E$12/100000,E886*$I$13/$I$12/10)),2)</f>
        <v>100</v>
      </c>
      <c r="G886" s="15" t="n">
        <f aca="false">$B$12*$B$13</f>
        <v>10</v>
      </c>
      <c r="H886" s="15" t="n">
        <f aca="false">IF(Q886="",G886*F886*10,Q886)</f>
        <v>10000</v>
      </c>
      <c r="I886" s="18" t="n">
        <f aca="false">E886+H886</f>
        <v>7997775.81</v>
      </c>
      <c r="J886" s="18" t="n">
        <f aca="false">J885+(I886-I885)</f>
        <v>7947775.81</v>
      </c>
      <c r="K886" s="67" t="n">
        <f aca="false">H886/E886</f>
        <v>0.0012519129527247</v>
      </c>
      <c r="L886" s="67"/>
      <c r="M886" s="64"/>
      <c r="N886" s="16" t="str">
        <f aca="false">IF(M886="","",SUMIF('Daily Fills'!L865:L20851,'Growth Plan &amp; Statistics'!M886,'Daily Fills'!O865:O20851))</f>
        <v/>
      </c>
      <c r="O886" s="15" t="str">
        <f aca="false">IF(N886="","",SUMIF('Daily Fills'!L865:L20851,'Growth Plan &amp; Statistics'!M886,'Daily Fills'!P865:P20851))</f>
        <v/>
      </c>
      <c r="P886" s="15" t="str">
        <f aca="false">IF(O886="","",SUMIF('Daily Fills'!L865:L20863,'Growth Plan &amp; Statistics'!M886,'Daily Fills'!E865:E20863)/1000000)</f>
        <v/>
      </c>
      <c r="Q886" s="16"/>
      <c r="R886" s="16" t="str">
        <f aca="false">IF(N886="","",F886)</f>
        <v/>
      </c>
      <c r="S886" s="10"/>
    </row>
    <row collapsed="false" customFormat="false" customHeight="false" hidden="false" ht="13.3" outlineLevel="0" r="887">
      <c r="A887" s="16" t="n">
        <v>868</v>
      </c>
      <c r="B887" s="16" t="n">
        <f aca="false">ROUNDUP(A887/5,0)</f>
        <v>174</v>
      </c>
      <c r="C887" s="16" t="n">
        <f aca="false">ROUNDUP(A887/20.83333333,0)</f>
        <v>42</v>
      </c>
      <c r="D887" s="65" t="inlineStr">
        <f aca="false">IF(M887="",IF(C887=C886,D886,EDATE(D886,1)),M887)</f>
        <is>
          <t/>
        </is>
      </c>
      <c r="E887" s="16" t="n">
        <f aca="false">I886</f>
        <v>7997775.81</v>
      </c>
      <c r="F887" s="15" t="n">
        <f aca="false">ROUND(MIN($B$14,IF(SizeCalc="margin",E887*$E$13*$E$12/100000,E887*$I$13/$I$12/10)),2)</f>
        <v>100</v>
      </c>
      <c r="G887" s="15" t="n">
        <f aca="false">$B$12*$B$13</f>
        <v>10</v>
      </c>
      <c r="H887" s="15" t="n">
        <f aca="false">IF(Q887="",G887*F887*10,Q887)</f>
        <v>10000</v>
      </c>
      <c r="I887" s="18" t="n">
        <f aca="false">E887+H887</f>
        <v>8007775.81</v>
      </c>
      <c r="J887" s="18" t="n">
        <f aca="false">J886+(I887-I886)</f>
        <v>7957775.81</v>
      </c>
      <c r="K887" s="67" t="n">
        <f aca="false">H887/E887</f>
        <v>0.00125034762633588</v>
      </c>
      <c r="L887" s="67"/>
      <c r="M887" s="64"/>
      <c r="N887" s="16" t="str">
        <f aca="false">IF(M887="","",SUMIF('Daily Fills'!L866:L20852,'Growth Plan &amp; Statistics'!M887,'Daily Fills'!O866:O20852))</f>
        <v/>
      </c>
      <c r="O887" s="15" t="str">
        <f aca="false">IF(N887="","",SUMIF('Daily Fills'!L866:L20852,'Growth Plan &amp; Statistics'!M887,'Daily Fills'!P866:P20852))</f>
        <v/>
      </c>
      <c r="P887" s="15" t="str">
        <f aca="false">IF(O887="","",SUMIF('Daily Fills'!L866:L20864,'Growth Plan &amp; Statistics'!M887,'Daily Fills'!E866:E20864)/1000000)</f>
        <v/>
      </c>
      <c r="Q887" s="16"/>
      <c r="R887" s="16" t="str">
        <f aca="false">IF(N887="","",F887)</f>
        <v/>
      </c>
      <c r="S887" s="10"/>
    </row>
    <row collapsed="false" customFormat="false" customHeight="false" hidden="false" ht="13.3" outlineLevel="0" r="888">
      <c r="A888" s="16" t="n">
        <v>869</v>
      </c>
      <c r="B888" s="16" t="n">
        <f aca="false">ROUNDUP(A888/5,0)</f>
        <v>174</v>
      </c>
      <c r="C888" s="16" t="n">
        <f aca="false">ROUNDUP(A888/20.83333333,0)</f>
        <v>42</v>
      </c>
      <c r="D888" s="65" t="inlineStr">
        <f aca="false">IF(M888="",IF(C888=C887,D887,EDATE(D887,1)),M888)</f>
        <is>
          <t/>
        </is>
      </c>
      <c r="E888" s="16" t="n">
        <f aca="false">I887</f>
        <v>8007775.81</v>
      </c>
      <c r="F888" s="15" t="n">
        <f aca="false">ROUND(MIN($B$14,IF(SizeCalc="margin",E888*$E$13*$E$12/100000,E888*$I$13/$I$12/10)),2)</f>
        <v>100</v>
      </c>
      <c r="G888" s="15" t="n">
        <f aca="false">$B$12*$B$13</f>
        <v>10</v>
      </c>
      <c r="H888" s="15" t="n">
        <f aca="false">IF(Q888="",G888*F888*10,Q888)</f>
        <v>10000</v>
      </c>
      <c r="I888" s="18" t="n">
        <f aca="false">E888+H888</f>
        <v>8017775.81</v>
      </c>
      <c r="J888" s="18" t="n">
        <f aca="false">J887+(I888-I887)</f>
        <v>7967775.81</v>
      </c>
      <c r="K888" s="67" t="n">
        <f aca="false">H888/E888</f>
        <v>0.00124878620946307</v>
      </c>
      <c r="L888" s="67"/>
      <c r="M888" s="64"/>
      <c r="N888" s="16" t="str">
        <f aca="false">IF(M888="","",SUMIF('Daily Fills'!L867:L20853,'Growth Plan &amp; Statistics'!M888,'Daily Fills'!O867:O20853))</f>
        <v/>
      </c>
      <c r="O888" s="15" t="str">
        <f aca="false">IF(N888="","",SUMIF('Daily Fills'!L867:L20853,'Growth Plan &amp; Statistics'!M888,'Daily Fills'!P867:P20853))</f>
        <v/>
      </c>
      <c r="P888" s="15" t="str">
        <f aca="false">IF(O888="","",SUMIF('Daily Fills'!L867:L20865,'Growth Plan &amp; Statistics'!M888,'Daily Fills'!E867:E20865)/1000000)</f>
        <v/>
      </c>
      <c r="Q888" s="16"/>
      <c r="R888" s="16" t="str">
        <f aca="false">IF(N888="","",F888)</f>
        <v/>
      </c>
      <c r="S888" s="10"/>
    </row>
    <row collapsed="false" customFormat="false" customHeight="false" hidden="false" ht="13.3" outlineLevel="0" r="889">
      <c r="A889" s="16" t="n">
        <v>870</v>
      </c>
      <c r="B889" s="16" t="n">
        <f aca="false">ROUNDUP(A889/5,0)</f>
        <v>174</v>
      </c>
      <c r="C889" s="16" t="n">
        <f aca="false">ROUNDUP(A889/20.83333333,0)</f>
        <v>42</v>
      </c>
      <c r="D889" s="65" t="inlineStr">
        <f aca="false">IF(M889="",IF(C889=C888,D888,EDATE(D888,1)),M889)</f>
        <is>
          <t/>
        </is>
      </c>
      <c r="E889" s="16" t="n">
        <f aca="false">I888</f>
        <v>8017775.81</v>
      </c>
      <c r="F889" s="15" t="n">
        <f aca="false">ROUND(MIN($B$14,IF(SizeCalc="margin",E889*$E$13*$E$12/100000,E889*$I$13/$I$12/10)),2)</f>
        <v>100</v>
      </c>
      <c r="G889" s="15" t="n">
        <f aca="false">$B$12*$B$13</f>
        <v>10</v>
      </c>
      <c r="H889" s="15" t="n">
        <f aca="false">IF(Q889="",G889*F889*10,Q889)</f>
        <v>10000</v>
      </c>
      <c r="I889" s="18" t="n">
        <f aca="false">E889+H889</f>
        <v>8027775.81</v>
      </c>
      <c r="J889" s="18" t="n">
        <f aca="false">J888+(I889-I888)</f>
        <v>7977775.81</v>
      </c>
      <c r="K889" s="67" t="n">
        <f aca="false">H889/E889</f>
        <v>0.0012472286874781</v>
      </c>
      <c r="L889" s="67"/>
      <c r="M889" s="64"/>
      <c r="N889" s="16" t="str">
        <f aca="false">IF(M889="","",SUMIF('Daily Fills'!L868:L20854,'Growth Plan &amp; Statistics'!M889,'Daily Fills'!O868:O20854))</f>
        <v/>
      </c>
      <c r="O889" s="15" t="str">
        <f aca="false">IF(N889="","",SUMIF('Daily Fills'!L868:L20854,'Growth Plan &amp; Statistics'!M889,'Daily Fills'!P868:P20854))</f>
        <v/>
      </c>
      <c r="P889" s="15" t="str">
        <f aca="false">IF(O889="","",SUMIF('Daily Fills'!L868:L20866,'Growth Plan &amp; Statistics'!M889,'Daily Fills'!E868:E20866)/1000000)</f>
        <v/>
      </c>
      <c r="Q889" s="16"/>
      <c r="R889" s="16" t="str">
        <f aca="false">IF(N889="","",F889)</f>
        <v/>
      </c>
      <c r="S889" s="10"/>
    </row>
    <row collapsed="false" customFormat="false" customHeight="false" hidden="false" ht="13.3" outlineLevel="0" r="890">
      <c r="A890" s="16" t="n">
        <v>871</v>
      </c>
      <c r="B890" s="16" t="n">
        <f aca="false">ROUNDUP(A890/5,0)</f>
        <v>175</v>
      </c>
      <c r="C890" s="16" t="n">
        <f aca="false">ROUNDUP(A890/20.83333333,0)</f>
        <v>42</v>
      </c>
      <c r="D890" s="65" t="inlineStr">
        <f aca="false">IF(M890="",IF(C890=C889,D889,EDATE(D889,1)),M890)</f>
        <is>
          <t/>
        </is>
      </c>
      <c r="E890" s="16" t="n">
        <f aca="false">I889</f>
        <v>8027775.81</v>
      </c>
      <c r="F890" s="15" t="n">
        <f aca="false">ROUND(MIN($B$14,IF(SizeCalc="margin",E890*$E$13*$E$12/100000,E890*$I$13/$I$12/10)),2)</f>
        <v>100</v>
      </c>
      <c r="G890" s="15" t="n">
        <f aca="false">$B$12*$B$13</f>
        <v>10</v>
      </c>
      <c r="H890" s="15" t="n">
        <f aca="false">IF(Q890="",G890*F890*10,Q890)</f>
        <v>10000</v>
      </c>
      <c r="I890" s="18" t="n">
        <f aca="false">E890+H890</f>
        <v>8037775.81</v>
      </c>
      <c r="J890" s="18" t="n">
        <f aca="false">J889+(I890-I889)</f>
        <v>7987775.81</v>
      </c>
      <c r="K890" s="67" t="n">
        <f aca="false">H890/E890</f>
        <v>0.00124567504582568</v>
      </c>
      <c r="L890" s="67"/>
      <c r="M890" s="64"/>
      <c r="N890" s="16" t="str">
        <f aca="false">IF(M890="","",SUMIF('Daily Fills'!L869:L20855,'Growth Plan &amp; Statistics'!M890,'Daily Fills'!O869:O20855))</f>
        <v/>
      </c>
      <c r="O890" s="15" t="str">
        <f aca="false">IF(N890="","",SUMIF('Daily Fills'!L869:L20855,'Growth Plan &amp; Statistics'!M890,'Daily Fills'!P869:P20855))</f>
        <v/>
      </c>
      <c r="P890" s="15" t="str">
        <f aca="false">IF(O890="","",SUMIF('Daily Fills'!L869:L20867,'Growth Plan &amp; Statistics'!M890,'Daily Fills'!E869:E20867)/1000000)</f>
        <v/>
      </c>
      <c r="Q890" s="16"/>
      <c r="R890" s="16" t="str">
        <f aca="false">IF(N890="","",F890)</f>
        <v/>
      </c>
      <c r="S890" s="10"/>
    </row>
    <row collapsed="false" customFormat="false" customHeight="false" hidden="false" ht="13.3" outlineLevel="0" r="891">
      <c r="A891" s="16" t="n">
        <v>872</v>
      </c>
      <c r="B891" s="16" t="n">
        <f aca="false">ROUNDUP(A891/5,0)</f>
        <v>175</v>
      </c>
      <c r="C891" s="16" t="n">
        <f aca="false">ROUNDUP(A891/20.83333333,0)</f>
        <v>42</v>
      </c>
      <c r="D891" s="65" t="inlineStr">
        <f aca="false">IF(M891="",IF(C891=C890,D890,EDATE(D890,1)),M891)</f>
        <is>
          <t/>
        </is>
      </c>
      <c r="E891" s="16" t="n">
        <f aca="false">I890</f>
        <v>8037775.81</v>
      </c>
      <c r="F891" s="15" t="n">
        <f aca="false">ROUND(MIN($B$14,IF(SizeCalc="margin",E891*$E$13*$E$12/100000,E891*$I$13/$I$12/10)),2)</f>
        <v>100</v>
      </c>
      <c r="G891" s="15" t="n">
        <f aca="false">$B$12*$B$13</f>
        <v>10</v>
      </c>
      <c r="H891" s="15" t="n">
        <f aca="false">IF(Q891="",G891*F891*10,Q891)</f>
        <v>10000</v>
      </c>
      <c r="I891" s="18" t="n">
        <f aca="false">E891+H891</f>
        <v>8047775.81</v>
      </c>
      <c r="J891" s="18" t="n">
        <f aca="false">J890+(I891-I890)</f>
        <v>7997775.81</v>
      </c>
      <c r="K891" s="67" t="n">
        <f aca="false">H891/E891</f>
        <v>0.00124412527002293</v>
      </c>
      <c r="L891" s="67"/>
      <c r="M891" s="64"/>
      <c r="N891" s="16" t="str">
        <f aca="false">IF(M891="","",SUMIF('Daily Fills'!L870:L20856,'Growth Plan &amp; Statistics'!M891,'Daily Fills'!O870:O20856))</f>
        <v/>
      </c>
      <c r="O891" s="15" t="str">
        <f aca="false">IF(N891="","",SUMIF('Daily Fills'!L870:L20856,'Growth Plan &amp; Statistics'!M891,'Daily Fills'!P870:P20856))</f>
        <v/>
      </c>
      <c r="P891" s="15" t="str">
        <f aca="false">IF(O891="","",SUMIF('Daily Fills'!L870:L20868,'Growth Plan &amp; Statistics'!M891,'Daily Fills'!E870:E20868)/1000000)</f>
        <v/>
      </c>
      <c r="Q891" s="16"/>
      <c r="R891" s="16" t="str">
        <f aca="false">IF(N891="","",F891)</f>
        <v/>
      </c>
      <c r="S891" s="10"/>
    </row>
    <row collapsed="false" customFormat="false" customHeight="false" hidden="false" ht="13.3" outlineLevel="0" r="892">
      <c r="A892" s="16" t="n">
        <v>873</v>
      </c>
      <c r="B892" s="16" t="n">
        <f aca="false">ROUNDUP(A892/5,0)</f>
        <v>175</v>
      </c>
      <c r="C892" s="16" t="n">
        <f aca="false">ROUNDUP(A892/20.83333333,0)</f>
        <v>42</v>
      </c>
      <c r="D892" s="65" t="inlineStr">
        <f aca="false">IF(M892="",IF(C892=C891,D891,EDATE(D891,1)),M892)</f>
        <is>
          <t/>
        </is>
      </c>
      <c r="E892" s="16" t="n">
        <f aca="false">I891</f>
        <v>8047775.81</v>
      </c>
      <c r="F892" s="15" t="n">
        <f aca="false">ROUND(MIN($B$14,IF(SizeCalc="margin",E892*$E$13*$E$12/100000,E892*$I$13/$I$12/10)),2)</f>
        <v>100</v>
      </c>
      <c r="G892" s="15" t="n">
        <f aca="false">$B$12*$B$13</f>
        <v>10</v>
      </c>
      <c r="H892" s="15" t="n">
        <f aca="false">IF(Q892="",G892*F892*10,Q892)</f>
        <v>10000</v>
      </c>
      <c r="I892" s="18" t="n">
        <f aca="false">E892+H892</f>
        <v>8057775.81</v>
      </c>
      <c r="J892" s="18" t="n">
        <f aca="false">J891+(I892-I891)</f>
        <v>8007775.81</v>
      </c>
      <c r="K892" s="67" t="n">
        <f aca="false">H892/E892</f>
        <v>0.00124257934565898</v>
      </c>
      <c r="L892" s="67"/>
      <c r="M892" s="64"/>
      <c r="N892" s="16" t="str">
        <f aca="false">IF(M892="","",SUMIF('Daily Fills'!L871:L20857,'Growth Plan &amp; Statistics'!M892,'Daily Fills'!O871:O20857))</f>
        <v/>
      </c>
      <c r="O892" s="15" t="str">
        <f aca="false">IF(N892="","",SUMIF('Daily Fills'!L871:L20857,'Growth Plan &amp; Statistics'!M892,'Daily Fills'!P871:P20857))</f>
        <v/>
      </c>
      <c r="P892" s="15" t="str">
        <f aca="false">IF(O892="","",SUMIF('Daily Fills'!L871:L20869,'Growth Plan &amp; Statistics'!M892,'Daily Fills'!E871:E20869)/1000000)</f>
        <v/>
      </c>
      <c r="Q892" s="16"/>
      <c r="R892" s="16" t="str">
        <f aca="false">IF(N892="","",F892)</f>
        <v/>
      </c>
      <c r="S892" s="10"/>
    </row>
    <row collapsed="false" customFormat="false" customHeight="false" hidden="false" ht="13.3" outlineLevel="0" r="893">
      <c r="A893" s="16" t="n">
        <v>874</v>
      </c>
      <c r="B893" s="16" t="n">
        <f aca="false">ROUNDUP(A893/5,0)</f>
        <v>175</v>
      </c>
      <c r="C893" s="16" t="n">
        <f aca="false">ROUNDUP(A893/20.83333333,0)</f>
        <v>42</v>
      </c>
      <c r="D893" s="65" t="inlineStr">
        <f aca="false">IF(M893="",IF(C893=C892,D892,EDATE(D892,1)),M893)</f>
        <is>
          <t/>
        </is>
      </c>
      <c r="E893" s="16" t="n">
        <f aca="false">I892</f>
        <v>8057775.81</v>
      </c>
      <c r="F893" s="15" t="n">
        <f aca="false">ROUND(MIN($B$14,IF(SizeCalc="margin",E893*$E$13*$E$12/100000,E893*$I$13/$I$12/10)),2)</f>
        <v>100</v>
      </c>
      <c r="G893" s="15" t="n">
        <f aca="false">$B$12*$B$13</f>
        <v>10</v>
      </c>
      <c r="H893" s="15" t="n">
        <f aca="false">IF(Q893="",G893*F893*10,Q893)</f>
        <v>10000</v>
      </c>
      <c r="I893" s="18" t="n">
        <f aca="false">E893+H893</f>
        <v>8067775.81</v>
      </c>
      <c r="J893" s="18" t="n">
        <f aca="false">J892+(I893-I892)</f>
        <v>8017775.81</v>
      </c>
      <c r="K893" s="67" t="n">
        <f aca="false">H893/E893</f>
        <v>0.00124103725839451</v>
      </c>
      <c r="L893" s="67"/>
      <c r="M893" s="64"/>
      <c r="N893" s="16" t="str">
        <f aca="false">IF(M893="","",SUMIF('Daily Fills'!L872:L20858,'Growth Plan &amp; Statistics'!M893,'Daily Fills'!O872:O20858))</f>
        <v/>
      </c>
      <c r="O893" s="15" t="str">
        <f aca="false">IF(N893="","",SUMIF('Daily Fills'!L872:L20858,'Growth Plan &amp; Statistics'!M893,'Daily Fills'!P872:P20858))</f>
        <v/>
      </c>
      <c r="P893" s="15" t="str">
        <f aca="false">IF(O893="","",SUMIF('Daily Fills'!L872:L20870,'Growth Plan &amp; Statistics'!M893,'Daily Fills'!E872:E20870)/1000000)</f>
        <v/>
      </c>
      <c r="Q893" s="16"/>
      <c r="R893" s="16" t="str">
        <f aca="false">IF(N893="","",F893)</f>
        <v/>
      </c>
      <c r="S893" s="10"/>
    </row>
    <row collapsed="false" customFormat="false" customHeight="false" hidden="false" ht="13.3" outlineLevel="0" r="894">
      <c r="A894" s="16" t="n">
        <v>875</v>
      </c>
      <c r="B894" s="16" t="n">
        <f aca="false">ROUNDUP(A894/5,0)</f>
        <v>175</v>
      </c>
      <c r="C894" s="16" t="n">
        <f aca="false">ROUNDUP(A894/20.83333333,0)</f>
        <v>43</v>
      </c>
      <c r="D894" s="65" t="n">
        <f aca="false">IF(M894="",IF(C894=C893,D893,EDATE(D893,1)),M894)</f>
        <v>43089</v>
      </c>
      <c r="E894" s="16" t="n">
        <f aca="false">I893</f>
        <v>8067775.81</v>
      </c>
      <c r="F894" s="15" t="n">
        <f aca="false">ROUND(MIN($B$14,IF(SizeCalc="margin",E894*$E$13*$E$12/100000,E894*$I$13/$I$12/10)),2)</f>
        <v>100</v>
      </c>
      <c r="G894" s="15" t="n">
        <f aca="false">$B$12*$B$13</f>
        <v>10</v>
      </c>
      <c r="H894" s="15" t="n">
        <f aca="false">IF(Q894="",G894*F894*10,Q894)</f>
        <v>10000</v>
      </c>
      <c r="I894" s="18" t="n">
        <f aca="false">E894+H894</f>
        <v>8077775.81</v>
      </c>
      <c r="J894" s="18" t="n">
        <f aca="false">J893+(I894-I893)</f>
        <v>8027775.81</v>
      </c>
      <c r="K894" s="67" t="n">
        <f aca="false">H894/E894</f>
        <v>0.00123949899396126</v>
      </c>
      <c r="L894" s="67"/>
      <c r="M894" s="64"/>
      <c r="N894" s="16" t="str">
        <f aca="false">IF(M894="","",SUMIF('Daily Fills'!L873:L20859,'Growth Plan &amp; Statistics'!M894,'Daily Fills'!O873:O20859))</f>
        <v/>
      </c>
      <c r="O894" s="15" t="str">
        <f aca="false">IF(N894="","",SUMIF('Daily Fills'!L873:L20859,'Growth Plan &amp; Statistics'!M894,'Daily Fills'!P873:P20859))</f>
        <v/>
      </c>
      <c r="P894" s="15" t="str">
        <f aca="false">IF(O894="","",SUMIF('Daily Fills'!L873:L20871,'Growth Plan &amp; Statistics'!M894,'Daily Fills'!E873:E20871)/1000000)</f>
        <v/>
      </c>
      <c r="Q894" s="16"/>
      <c r="R894" s="16" t="str">
        <f aca="false">IF(N894="","",F894)</f>
        <v/>
      </c>
      <c r="S894" s="10"/>
    </row>
    <row collapsed="false" customFormat="false" customHeight="false" hidden="false" ht="13.3" outlineLevel="0" r="895">
      <c r="A895" s="16" t="n">
        <v>876</v>
      </c>
      <c r="B895" s="16" t="n">
        <f aca="false">ROUNDUP(A895/5,0)</f>
        <v>176</v>
      </c>
      <c r="C895" s="16" t="n">
        <f aca="false">ROUNDUP(A895/20.83333333,0)</f>
        <v>43</v>
      </c>
      <c r="D895" s="65" t="inlineStr">
        <f aca="false">IF(M895="",IF(C895=C894,D894,EDATE(D894,1)),M895)</f>
        <is>
          <t/>
        </is>
      </c>
      <c r="E895" s="16" t="n">
        <f aca="false">I894</f>
        <v>8077775.81</v>
      </c>
      <c r="F895" s="15" t="n">
        <f aca="false">ROUND(MIN($B$14,IF(SizeCalc="margin",E895*$E$13*$E$12/100000,E895*$I$13/$I$12/10)),2)</f>
        <v>100</v>
      </c>
      <c r="G895" s="15" t="n">
        <f aca="false">$B$12*$B$13</f>
        <v>10</v>
      </c>
      <c r="H895" s="15" t="n">
        <f aca="false">IF(Q895="",G895*F895*10,Q895)</f>
        <v>10000</v>
      </c>
      <c r="I895" s="18" t="n">
        <f aca="false">E895+H895</f>
        <v>8087775.81</v>
      </c>
      <c r="J895" s="18" t="n">
        <f aca="false">J894+(I895-I894)</f>
        <v>8037775.81</v>
      </c>
      <c r="K895" s="67" t="n">
        <f aca="false">H895/E895</f>
        <v>0.00123796453816165</v>
      </c>
      <c r="L895" s="67"/>
      <c r="M895" s="64"/>
      <c r="N895" s="16" t="str">
        <f aca="false">IF(M895="","",SUMIF('Daily Fills'!L874:L20860,'Growth Plan &amp; Statistics'!M895,'Daily Fills'!O874:O20860))</f>
        <v/>
      </c>
      <c r="O895" s="15" t="str">
        <f aca="false">IF(N895="","",SUMIF('Daily Fills'!L874:L20860,'Growth Plan &amp; Statistics'!M895,'Daily Fills'!P874:P20860))</f>
        <v/>
      </c>
      <c r="P895" s="15" t="str">
        <f aca="false">IF(O895="","",SUMIF('Daily Fills'!L874:L20872,'Growth Plan &amp; Statistics'!M895,'Daily Fills'!E874:E20872)/1000000)</f>
        <v/>
      </c>
      <c r="Q895" s="16"/>
      <c r="R895" s="16" t="str">
        <f aca="false">IF(N895="","",F895)</f>
        <v/>
      </c>
      <c r="S895" s="10"/>
    </row>
    <row collapsed="false" customFormat="false" customHeight="false" hidden="false" ht="13.3" outlineLevel="0" r="896">
      <c r="A896" s="16" t="n">
        <v>877</v>
      </c>
      <c r="B896" s="16" t="n">
        <f aca="false">ROUNDUP(A896/5,0)</f>
        <v>176</v>
      </c>
      <c r="C896" s="16" t="n">
        <f aca="false">ROUNDUP(A896/20.83333333,0)</f>
        <v>43</v>
      </c>
      <c r="D896" s="65" t="inlineStr">
        <f aca="false">IF(M896="",IF(C896=C895,D895,EDATE(D895,1)),M896)</f>
        <is>
          <t/>
        </is>
      </c>
      <c r="E896" s="16" t="n">
        <f aca="false">I895</f>
        <v>8087775.81</v>
      </c>
      <c r="F896" s="15" t="n">
        <f aca="false">ROUND(MIN($B$14,IF(SizeCalc="margin",E896*$E$13*$E$12/100000,E896*$I$13/$I$12/10)),2)</f>
        <v>100</v>
      </c>
      <c r="G896" s="15" t="n">
        <f aca="false">$B$12*$B$13</f>
        <v>10</v>
      </c>
      <c r="H896" s="15" t="n">
        <f aca="false">IF(Q896="",G896*F896*10,Q896)</f>
        <v>10000</v>
      </c>
      <c r="I896" s="18" t="n">
        <f aca="false">E896+H896</f>
        <v>8097775.81</v>
      </c>
      <c r="J896" s="18" t="n">
        <f aca="false">J895+(I896-I895)</f>
        <v>8047775.81</v>
      </c>
      <c r="K896" s="67" t="n">
        <f aca="false">H896/E896</f>
        <v>0.00123643387686831</v>
      </c>
      <c r="L896" s="67"/>
      <c r="M896" s="64"/>
      <c r="N896" s="16" t="str">
        <f aca="false">IF(M896="","",SUMIF('Daily Fills'!L875:L20861,'Growth Plan &amp; Statistics'!M896,'Daily Fills'!O875:O20861))</f>
        <v/>
      </c>
      <c r="O896" s="15" t="str">
        <f aca="false">IF(N896="","",SUMIF('Daily Fills'!L875:L20861,'Growth Plan &amp; Statistics'!M896,'Daily Fills'!P875:P20861))</f>
        <v/>
      </c>
      <c r="P896" s="15" t="str">
        <f aca="false">IF(O896="","",SUMIF('Daily Fills'!L875:L20873,'Growth Plan &amp; Statistics'!M896,'Daily Fills'!E875:E20873)/1000000)</f>
        <v/>
      </c>
      <c r="Q896" s="16"/>
      <c r="R896" s="16" t="str">
        <f aca="false">IF(N896="","",F896)</f>
        <v/>
      </c>
      <c r="S896" s="10"/>
    </row>
    <row collapsed="false" customFormat="false" customHeight="false" hidden="false" ht="13.3" outlineLevel="0" r="897">
      <c r="A897" s="16" t="n">
        <v>878</v>
      </c>
      <c r="B897" s="16" t="n">
        <f aca="false">ROUNDUP(A897/5,0)</f>
        <v>176</v>
      </c>
      <c r="C897" s="16" t="n">
        <f aca="false">ROUNDUP(A897/20.83333333,0)</f>
        <v>43</v>
      </c>
      <c r="D897" s="65" t="inlineStr">
        <f aca="false">IF(M897="",IF(C897=C896,D896,EDATE(D896,1)),M897)</f>
        <is>
          <t/>
        </is>
      </c>
      <c r="E897" s="16" t="n">
        <f aca="false">I896</f>
        <v>8097775.81</v>
      </c>
      <c r="F897" s="15" t="n">
        <f aca="false">ROUND(MIN($B$14,IF(SizeCalc="margin",E897*$E$13*$E$12/100000,E897*$I$13/$I$12/10)),2)</f>
        <v>100</v>
      </c>
      <c r="G897" s="15" t="n">
        <f aca="false">$B$12*$B$13</f>
        <v>10</v>
      </c>
      <c r="H897" s="15" t="n">
        <f aca="false">IF(Q897="",G897*F897*10,Q897)</f>
        <v>10000</v>
      </c>
      <c r="I897" s="18" t="n">
        <f aca="false">E897+H897</f>
        <v>8107775.81</v>
      </c>
      <c r="J897" s="18" t="n">
        <f aca="false">J896+(I897-I896)</f>
        <v>8057775.81</v>
      </c>
      <c r="K897" s="67" t="n">
        <f aca="false">H897/E897</f>
        <v>0.00123490699602364</v>
      </c>
      <c r="L897" s="67"/>
      <c r="M897" s="64"/>
      <c r="N897" s="16" t="str">
        <f aca="false">IF(M897="","",SUMIF('Daily Fills'!L876:L20862,'Growth Plan &amp; Statistics'!M897,'Daily Fills'!O876:O20862))</f>
        <v/>
      </c>
      <c r="O897" s="15" t="str">
        <f aca="false">IF(N897="","",SUMIF('Daily Fills'!L876:L20862,'Growth Plan &amp; Statistics'!M897,'Daily Fills'!P876:P20862))</f>
        <v/>
      </c>
      <c r="P897" s="15" t="str">
        <f aca="false">IF(O897="","",SUMIF('Daily Fills'!L876:L20874,'Growth Plan &amp; Statistics'!M897,'Daily Fills'!E876:E20874)/1000000)</f>
        <v/>
      </c>
      <c r="Q897" s="16"/>
      <c r="R897" s="16" t="str">
        <f aca="false">IF(N897="","",F897)</f>
        <v/>
      </c>
      <c r="S897" s="10"/>
    </row>
    <row collapsed="false" customFormat="false" customHeight="false" hidden="false" ht="13.3" outlineLevel="0" r="898">
      <c r="A898" s="16" t="n">
        <v>879</v>
      </c>
      <c r="B898" s="16" t="n">
        <f aca="false">ROUNDUP(A898/5,0)</f>
        <v>176</v>
      </c>
      <c r="C898" s="16" t="n">
        <f aca="false">ROUNDUP(A898/20.83333333,0)</f>
        <v>43</v>
      </c>
      <c r="D898" s="65" t="inlineStr">
        <f aca="false">IF(M898="",IF(C898=C897,D897,EDATE(D897,1)),M898)</f>
        <is>
          <t/>
        </is>
      </c>
      <c r="E898" s="16" t="n">
        <f aca="false">I897</f>
        <v>8107775.81</v>
      </c>
      <c r="F898" s="15" t="n">
        <f aca="false">ROUND(MIN($B$14,IF(SizeCalc="margin",E898*$E$13*$E$12/100000,E898*$I$13/$I$12/10)),2)</f>
        <v>100</v>
      </c>
      <c r="G898" s="15" t="n">
        <f aca="false">$B$12*$B$13</f>
        <v>10</v>
      </c>
      <c r="H898" s="15" t="n">
        <f aca="false">IF(Q898="",G898*F898*10,Q898)</f>
        <v>10000</v>
      </c>
      <c r="I898" s="18" t="n">
        <f aca="false">E898+H898</f>
        <v>8117775.81</v>
      </c>
      <c r="J898" s="18" t="n">
        <f aca="false">J897+(I898-I897)</f>
        <v>8067775.81</v>
      </c>
      <c r="K898" s="67" t="n">
        <f aca="false">H898/E898</f>
        <v>0.00123338388163942</v>
      </c>
      <c r="L898" s="67"/>
      <c r="M898" s="64"/>
      <c r="N898" s="16" t="str">
        <f aca="false">IF(M898="","",SUMIF('Daily Fills'!L877:L20863,'Growth Plan &amp; Statistics'!M898,'Daily Fills'!O877:O20863))</f>
        <v/>
      </c>
      <c r="O898" s="15" t="str">
        <f aca="false">IF(N898="","",SUMIF('Daily Fills'!L877:L20863,'Growth Plan &amp; Statistics'!M898,'Daily Fills'!P877:P20863))</f>
        <v/>
      </c>
      <c r="P898" s="15" t="str">
        <f aca="false">IF(O898="","",SUMIF('Daily Fills'!L877:L20875,'Growth Plan &amp; Statistics'!M898,'Daily Fills'!E877:E20875)/1000000)</f>
        <v/>
      </c>
      <c r="Q898" s="16"/>
      <c r="R898" s="16" t="str">
        <f aca="false">IF(N898="","",F898)</f>
        <v/>
      </c>
      <c r="S898" s="10"/>
    </row>
    <row collapsed="false" customFormat="false" customHeight="false" hidden="false" ht="13.3" outlineLevel="0" r="899">
      <c r="A899" s="16" t="n">
        <v>880</v>
      </c>
      <c r="B899" s="16" t="n">
        <f aca="false">ROUNDUP(A899/5,0)</f>
        <v>176</v>
      </c>
      <c r="C899" s="16" t="n">
        <f aca="false">ROUNDUP(A899/20.83333333,0)</f>
        <v>43</v>
      </c>
      <c r="D899" s="65" t="inlineStr">
        <f aca="false">IF(M899="",IF(C899=C898,D898,EDATE(D898,1)),M899)</f>
        <is>
          <t/>
        </is>
      </c>
      <c r="E899" s="16" t="n">
        <f aca="false">I898</f>
        <v>8117775.81</v>
      </c>
      <c r="F899" s="15" t="n">
        <f aca="false">ROUND(MIN($B$14,IF(SizeCalc="margin",E899*$E$13*$E$12/100000,E899*$I$13/$I$12/10)),2)</f>
        <v>100</v>
      </c>
      <c r="G899" s="15" t="n">
        <f aca="false">$B$12*$B$13</f>
        <v>10</v>
      </c>
      <c r="H899" s="15" t="n">
        <f aca="false">IF(Q899="",G899*F899*10,Q899)</f>
        <v>10000</v>
      </c>
      <c r="I899" s="18" t="n">
        <f aca="false">E899+H899</f>
        <v>8127775.81</v>
      </c>
      <c r="J899" s="18" t="n">
        <f aca="false">J898+(I899-I898)</f>
        <v>8077775.81</v>
      </c>
      <c r="K899" s="67" t="n">
        <f aca="false">H899/E899</f>
        <v>0.00123186451979634</v>
      </c>
      <c r="L899" s="67"/>
      <c r="M899" s="64"/>
      <c r="N899" s="16" t="str">
        <f aca="false">IF(M899="","",SUMIF('Daily Fills'!L878:L20864,'Growth Plan &amp; Statistics'!M899,'Daily Fills'!O878:O20864))</f>
        <v/>
      </c>
      <c r="O899" s="15" t="str">
        <f aca="false">IF(N899="","",SUMIF('Daily Fills'!L878:L20864,'Growth Plan &amp; Statistics'!M899,'Daily Fills'!P878:P20864))</f>
        <v/>
      </c>
      <c r="P899" s="15" t="str">
        <f aca="false">IF(O899="","",SUMIF('Daily Fills'!L878:L20876,'Growth Plan &amp; Statistics'!M899,'Daily Fills'!E878:E20876)/1000000)</f>
        <v/>
      </c>
      <c r="Q899" s="16"/>
      <c r="R899" s="16" t="str">
        <f aca="false">IF(N899="","",F899)</f>
        <v/>
      </c>
      <c r="S899" s="10"/>
    </row>
    <row collapsed="false" customFormat="false" customHeight="false" hidden="false" ht="13.3" outlineLevel="0" r="900">
      <c r="A900" s="16" t="n">
        <v>881</v>
      </c>
      <c r="B900" s="16" t="n">
        <f aca="false">ROUNDUP(A900/5,0)</f>
        <v>177</v>
      </c>
      <c r="C900" s="16" t="n">
        <f aca="false">ROUNDUP(A900/20.83333333,0)</f>
        <v>43</v>
      </c>
      <c r="D900" s="65" t="inlineStr">
        <f aca="false">IF(M900="",IF(C900=C899,D899,EDATE(D899,1)),M900)</f>
        <is>
          <t/>
        </is>
      </c>
      <c r="E900" s="16" t="n">
        <f aca="false">I899</f>
        <v>8127775.81</v>
      </c>
      <c r="F900" s="15" t="n">
        <f aca="false">ROUND(MIN($B$14,IF(SizeCalc="margin",E900*$E$13*$E$12/100000,E900*$I$13/$I$12/10)),2)</f>
        <v>100</v>
      </c>
      <c r="G900" s="15" t="n">
        <f aca="false">$B$12*$B$13</f>
        <v>10</v>
      </c>
      <c r="H900" s="15" t="n">
        <f aca="false">IF(Q900="",G900*F900*10,Q900)</f>
        <v>10000</v>
      </c>
      <c r="I900" s="18" t="n">
        <f aca="false">E900+H900</f>
        <v>8137775.81</v>
      </c>
      <c r="J900" s="18" t="n">
        <f aca="false">J899+(I900-I899)</f>
        <v>8087775.81</v>
      </c>
      <c r="K900" s="67" t="n">
        <f aca="false">H900/E900</f>
        <v>0.00123034889664359</v>
      </c>
      <c r="L900" s="67"/>
      <c r="M900" s="64"/>
      <c r="N900" s="16" t="str">
        <f aca="false">IF(M900="","",SUMIF('Daily Fills'!L879:L20865,'Growth Plan &amp; Statistics'!M900,'Daily Fills'!O879:O20865))</f>
        <v/>
      </c>
      <c r="O900" s="15" t="str">
        <f aca="false">IF(N900="","",SUMIF('Daily Fills'!L879:L20865,'Growth Plan &amp; Statistics'!M900,'Daily Fills'!P879:P20865))</f>
        <v/>
      </c>
      <c r="P900" s="15" t="str">
        <f aca="false">IF(O900="","",SUMIF('Daily Fills'!L879:L20877,'Growth Plan &amp; Statistics'!M900,'Daily Fills'!E879:E20877)/1000000)</f>
        <v/>
      </c>
      <c r="Q900" s="16"/>
      <c r="R900" s="16" t="str">
        <f aca="false">IF(N900="","",F900)</f>
        <v/>
      </c>
      <c r="S900" s="10"/>
    </row>
    <row collapsed="false" customFormat="false" customHeight="false" hidden="false" ht="13.3" outlineLevel="0" r="901">
      <c r="A901" s="16" t="n">
        <v>882</v>
      </c>
      <c r="B901" s="16" t="n">
        <f aca="false">ROUNDUP(A901/5,0)</f>
        <v>177</v>
      </c>
      <c r="C901" s="16" t="n">
        <f aca="false">ROUNDUP(A901/20.83333333,0)</f>
        <v>43</v>
      </c>
      <c r="D901" s="65" t="inlineStr">
        <f aca="false">IF(M901="",IF(C901=C900,D900,EDATE(D900,1)),M901)</f>
        <is>
          <t/>
        </is>
      </c>
      <c r="E901" s="16" t="n">
        <f aca="false">I900</f>
        <v>8137775.81</v>
      </c>
      <c r="F901" s="15" t="n">
        <f aca="false">ROUND(MIN($B$14,IF(SizeCalc="margin",E901*$E$13*$E$12/100000,E901*$I$13/$I$12/10)),2)</f>
        <v>100</v>
      </c>
      <c r="G901" s="15" t="n">
        <f aca="false">$B$12*$B$13</f>
        <v>10</v>
      </c>
      <c r="H901" s="15" t="n">
        <f aca="false">IF(Q901="",G901*F901*10,Q901)</f>
        <v>10000</v>
      </c>
      <c r="I901" s="18" t="n">
        <f aca="false">E901+H901</f>
        <v>8147775.81</v>
      </c>
      <c r="J901" s="18" t="n">
        <f aca="false">J900+(I901-I900)</f>
        <v>8097775.81</v>
      </c>
      <c r="K901" s="67" t="n">
        <f aca="false">H901/E901</f>
        <v>0.00122883699839846</v>
      </c>
      <c r="L901" s="67"/>
      <c r="M901" s="64"/>
      <c r="N901" s="16" t="str">
        <f aca="false">IF(M901="","",SUMIF('Daily Fills'!L880:L20866,'Growth Plan &amp; Statistics'!M901,'Daily Fills'!O880:O20866))</f>
        <v/>
      </c>
      <c r="O901" s="15" t="str">
        <f aca="false">IF(N901="","",SUMIF('Daily Fills'!L880:L20866,'Growth Plan &amp; Statistics'!M901,'Daily Fills'!P880:P20866))</f>
        <v/>
      </c>
      <c r="P901" s="15" t="str">
        <f aca="false">IF(O901="","",SUMIF('Daily Fills'!L880:L20878,'Growth Plan &amp; Statistics'!M901,'Daily Fills'!E880:E20878)/1000000)</f>
        <v/>
      </c>
      <c r="Q901" s="16"/>
      <c r="R901" s="16" t="str">
        <f aca="false">IF(N901="","",F901)</f>
        <v/>
      </c>
      <c r="S901" s="10"/>
    </row>
    <row collapsed="false" customFormat="false" customHeight="false" hidden="false" ht="13.3" outlineLevel="0" r="902">
      <c r="A902" s="16" t="n">
        <v>883</v>
      </c>
      <c r="B902" s="16" t="n">
        <f aca="false">ROUNDUP(A902/5,0)</f>
        <v>177</v>
      </c>
      <c r="C902" s="16" t="n">
        <f aca="false">ROUNDUP(A902/20.83333333,0)</f>
        <v>43</v>
      </c>
      <c r="D902" s="65" t="inlineStr">
        <f aca="false">IF(M902="",IF(C902=C901,D901,EDATE(D901,1)),M902)</f>
        <is>
          <t/>
        </is>
      </c>
      <c r="E902" s="16" t="n">
        <f aca="false">I901</f>
        <v>8147775.81</v>
      </c>
      <c r="F902" s="15" t="n">
        <f aca="false">ROUND(MIN($B$14,IF(SizeCalc="margin",E902*$E$13*$E$12/100000,E902*$I$13/$I$12/10)),2)</f>
        <v>100</v>
      </c>
      <c r="G902" s="15" t="n">
        <f aca="false">$B$12*$B$13</f>
        <v>10</v>
      </c>
      <c r="H902" s="15" t="n">
        <f aca="false">IF(Q902="",G902*F902*10,Q902)</f>
        <v>10000</v>
      </c>
      <c r="I902" s="18" t="n">
        <f aca="false">E902+H902</f>
        <v>8157775.81</v>
      </c>
      <c r="J902" s="18" t="n">
        <f aca="false">J901+(I902-I901)</f>
        <v>8107775.81</v>
      </c>
      <c r="K902" s="67" t="n">
        <f aca="false">H902/E902</f>
        <v>0.00122732881134588</v>
      </c>
      <c r="L902" s="67"/>
      <c r="M902" s="64"/>
      <c r="N902" s="16" t="str">
        <f aca="false">IF(M902="","",SUMIF('Daily Fills'!L881:L20867,'Growth Plan &amp; Statistics'!M902,'Daily Fills'!O881:O20867))</f>
        <v/>
      </c>
      <c r="O902" s="15" t="str">
        <f aca="false">IF(N902="","",SUMIF('Daily Fills'!L881:L20867,'Growth Plan &amp; Statistics'!M902,'Daily Fills'!P881:P20867))</f>
        <v/>
      </c>
      <c r="P902" s="15" t="str">
        <f aca="false">IF(O902="","",SUMIF('Daily Fills'!L881:L20879,'Growth Plan &amp; Statistics'!M902,'Daily Fills'!E881:E20879)/1000000)</f>
        <v/>
      </c>
      <c r="Q902" s="16"/>
      <c r="R902" s="16" t="str">
        <f aca="false">IF(N902="","",F902)</f>
        <v/>
      </c>
      <c r="S902" s="10"/>
    </row>
    <row collapsed="false" customFormat="false" customHeight="false" hidden="false" ht="13.3" outlineLevel="0" r="903">
      <c r="A903" s="16" t="n">
        <v>884</v>
      </c>
      <c r="B903" s="16" t="n">
        <f aca="false">ROUNDUP(A903/5,0)</f>
        <v>177</v>
      </c>
      <c r="C903" s="16" t="n">
        <f aca="false">ROUNDUP(A903/20.83333333,0)</f>
        <v>43</v>
      </c>
      <c r="D903" s="65" t="inlineStr">
        <f aca="false">IF(M903="",IF(C903=C902,D902,EDATE(D902,1)),M903)</f>
        <is>
          <t/>
        </is>
      </c>
      <c r="E903" s="16" t="n">
        <f aca="false">I902</f>
        <v>8157775.81</v>
      </c>
      <c r="F903" s="15" t="n">
        <f aca="false">ROUND(MIN($B$14,IF(SizeCalc="margin",E903*$E$13*$E$12/100000,E903*$I$13/$I$12/10)),2)</f>
        <v>100</v>
      </c>
      <c r="G903" s="15" t="n">
        <f aca="false">$B$12*$B$13</f>
        <v>10</v>
      </c>
      <c r="H903" s="15" t="n">
        <f aca="false">IF(Q903="",G903*F903*10,Q903)</f>
        <v>10000</v>
      </c>
      <c r="I903" s="18" t="n">
        <f aca="false">E903+H903</f>
        <v>8167775.81</v>
      </c>
      <c r="J903" s="18" t="n">
        <f aca="false">J902+(I903-I902)</f>
        <v>8117775.81</v>
      </c>
      <c r="K903" s="67" t="n">
        <f aca="false">H903/E903</f>
        <v>0.00122582432183804</v>
      </c>
      <c r="L903" s="67"/>
      <c r="M903" s="64"/>
      <c r="N903" s="16" t="str">
        <f aca="false">IF(M903="","",SUMIF('Daily Fills'!L882:L20868,'Growth Plan &amp; Statistics'!M903,'Daily Fills'!O882:O20868))</f>
        <v/>
      </c>
      <c r="O903" s="15" t="str">
        <f aca="false">IF(N903="","",SUMIF('Daily Fills'!L882:L20868,'Growth Plan &amp; Statistics'!M903,'Daily Fills'!P882:P20868))</f>
        <v/>
      </c>
      <c r="P903" s="15" t="str">
        <f aca="false">IF(O903="","",SUMIF('Daily Fills'!L882:L20880,'Growth Plan &amp; Statistics'!M903,'Daily Fills'!E882:E20880)/1000000)</f>
        <v/>
      </c>
      <c r="Q903" s="16"/>
      <c r="R903" s="16" t="str">
        <f aca="false">IF(N903="","",F903)</f>
        <v/>
      </c>
      <c r="S903" s="10"/>
    </row>
    <row collapsed="false" customFormat="false" customHeight="false" hidden="false" ht="13.3" outlineLevel="0" r="904">
      <c r="A904" s="16" t="n">
        <v>885</v>
      </c>
      <c r="B904" s="16" t="n">
        <f aca="false">ROUNDUP(A904/5,0)</f>
        <v>177</v>
      </c>
      <c r="C904" s="16" t="n">
        <f aca="false">ROUNDUP(A904/20.83333333,0)</f>
        <v>43</v>
      </c>
      <c r="D904" s="65" t="inlineStr">
        <f aca="false">IF(M904="",IF(C904=C903,D903,EDATE(D903,1)),M904)</f>
        <is>
          <t/>
        </is>
      </c>
      <c r="E904" s="16" t="n">
        <f aca="false">I903</f>
        <v>8167775.81</v>
      </c>
      <c r="F904" s="15" t="n">
        <f aca="false">ROUND(MIN($B$14,IF(SizeCalc="margin",E904*$E$13*$E$12/100000,E904*$I$13/$I$12/10)),2)</f>
        <v>100</v>
      </c>
      <c r="G904" s="15" t="n">
        <f aca="false">$B$12*$B$13</f>
        <v>10</v>
      </c>
      <c r="H904" s="15" t="n">
        <f aca="false">IF(Q904="",G904*F904*10,Q904)</f>
        <v>10000</v>
      </c>
      <c r="I904" s="18" t="n">
        <f aca="false">E904+H904</f>
        <v>8177775.81</v>
      </c>
      <c r="J904" s="18" t="n">
        <f aca="false">J903+(I904-I903)</f>
        <v>8127775.81</v>
      </c>
      <c r="K904" s="67" t="n">
        <f aca="false">H904/E904</f>
        <v>0.00122432351629397</v>
      </c>
      <c r="L904" s="67"/>
      <c r="M904" s="64"/>
      <c r="N904" s="16" t="str">
        <f aca="false">IF(M904="","",SUMIF('Daily Fills'!L883:L20869,'Growth Plan &amp; Statistics'!M904,'Daily Fills'!O883:O20869))</f>
        <v/>
      </c>
      <c r="O904" s="15" t="str">
        <f aca="false">IF(N904="","",SUMIF('Daily Fills'!L883:L20869,'Growth Plan &amp; Statistics'!M904,'Daily Fills'!P883:P20869))</f>
        <v/>
      </c>
      <c r="P904" s="15" t="str">
        <f aca="false">IF(O904="","",SUMIF('Daily Fills'!L883:L20881,'Growth Plan &amp; Statistics'!M904,'Daily Fills'!E883:E20881)/1000000)</f>
        <v/>
      </c>
      <c r="Q904" s="16"/>
      <c r="R904" s="16" t="str">
        <f aca="false">IF(N904="","",F904)</f>
        <v/>
      </c>
      <c r="S904" s="10"/>
    </row>
    <row collapsed="false" customFormat="false" customHeight="false" hidden="false" ht="13.3" outlineLevel="0" r="905">
      <c r="A905" s="16" t="n">
        <v>886</v>
      </c>
      <c r="B905" s="16" t="n">
        <f aca="false">ROUNDUP(A905/5,0)</f>
        <v>178</v>
      </c>
      <c r="C905" s="16" t="n">
        <f aca="false">ROUNDUP(A905/20.83333333,0)</f>
        <v>43</v>
      </c>
      <c r="D905" s="65" t="inlineStr">
        <f aca="false">IF(M905="",IF(C905=C904,D904,EDATE(D904,1)),M905)</f>
        <is>
          <t/>
        </is>
      </c>
      <c r="E905" s="16" t="n">
        <f aca="false">I904</f>
        <v>8177775.81</v>
      </c>
      <c r="F905" s="15" t="n">
        <f aca="false">ROUND(MIN($B$14,IF(SizeCalc="margin",E905*$E$13*$E$12/100000,E905*$I$13/$I$12/10)),2)</f>
        <v>100</v>
      </c>
      <c r="G905" s="15" t="n">
        <f aca="false">$B$12*$B$13</f>
        <v>10</v>
      </c>
      <c r="H905" s="15" t="n">
        <f aca="false">IF(Q905="",G905*F905*10,Q905)</f>
        <v>10000</v>
      </c>
      <c r="I905" s="18" t="n">
        <f aca="false">E905+H905</f>
        <v>8187775.81</v>
      </c>
      <c r="J905" s="18" t="n">
        <f aca="false">J904+(I905-I904)</f>
        <v>8137775.81</v>
      </c>
      <c r="K905" s="67" t="n">
        <f aca="false">H905/E905</f>
        <v>0.00122282638119912</v>
      </c>
      <c r="L905" s="67"/>
      <c r="M905" s="64"/>
      <c r="N905" s="16" t="str">
        <f aca="false">IF(M905="","",SUMIF('Daily Fills'!L884:L20870,'Growth Plan &amp; Statistics'!M905,'Daily Fills'!O884:O20870))</f>
        <v/>
      </c>
      <c r="O905" s="15" t="str">
        <f aca="false">IF(N905="","",SUMIF('Daily Fills'!L884:L20870,'Growth Plan &amp; Statistics'!M905,'Daily Fills'!P884:P20870))</f>
        <v/>
      </c>
      <c r="P905" s="15" t="str">
        <f aca="false">IF(O905="","",SUMIF('Daily Fills'!L884:L20882,'Growth Plan &amp; Statistics'!M905,'Daily Fills'!E884:E20882)/1000000)</f>
        <v/>
      </c>
      <c r="Q905" s="16"/>
      <c r="R905" s="16" t="str">
        <f aca="false">IF(N905="","",F905)</f>
        <v/>
      </c>
      <c r="S905" s="10"/>
    </row>
    <row collapsed="false" customFormat="false" customHeight="false" hidden="false" ht="13.3" outlineLevel="0" r="906">
      <c r="A906" s="16" t="n">
        <v>887</v>
      </c>
      <c r="B906" s="16" t="n">
        <f aca="false">ROUNDUP(A906/5,0)</f>
        <v>178</v>
      </c>
      <c r="C906" s="16" t="n">
        <f aca="false">ROUNDUP(A906/20.83333333,0)</f>
        <v>43</v>
      </c>
      <c r="D906" s="65" t="inlineStr">
        <f aca="false">IF(M906="",IF(C906=C905,D905,EDATE(D905,1)),M906)</f>
        <is>
          <t/>
        </is>
      </c>
      <c r="E906" s="16" t="n">
        <f aca="false">I905</f>
        <v>8187775.81</v>
      </c>
      <c r="F906" s="15" t="n">
        <f aca="false">ROUND(MIN($B$14,IF(SizeCalc="margin",E906*$E$13*$E$12/100000,E906*$I$13/$I$12/10)),2)</f>
        <v>100</v>
      </c>
      <c r="G906" s="15" t="n">
        <f aca="false">$B$12*$B$13</f>
        <v>10</v>
      </c>
      <c r="H906" s="15" t="n">
        <f aca="false">IF(Q906="",G906*F906*10,Q906)</f>
        <v>10000</v>
      </c>
      <c r="I906" s="18" t="n">
        <f aca="false">E906+H906</f>
        <v>8197775.81</v>
      </c>
      <c r="J906" s="18" t="n">
        <f aca="false">J905+(I906-I905)</f>
        <v>8147775.81</v>
      </c>
      <c r="K906" s="67" t="n">
        <f aca="false">H906/E906</f>
        <v>0.00122133290310498</v>
      </c>
      <c r="L906" s="67"/>
      <c r="M906" s="64"/>
      <c r="N906" s="16" t="str">
        <f aca="false">IF(M906="","",SUMIF('Daily Fills'!L885:L20871,'Growth Plan &amp; Statistics'!M906,'Daily Fills'!O885:O20871))</f>
        <v/>
      </c>
      <c r="O906" s="15" t="str">
        <f aca="false">IF(N906="","",SUMIF('Daily Fills'!L885:L20871,'Growth Plan &amp; Statistics'!M906,'Daily Fills'!P885:P20871))</f>
        <v/>
      </c>
      <c r="P906" s="15" t="str">
        <f aca="false">IF(O906="","",SUMIF('Daily Fills'!L885:L20883,'Growth Plan &amp; Statistics'!M906,'Daily Fills'!E885:E20883)/1000000)</f>
        <v/>
      </c>
      <c r="Q906" s="16"/>
      <c r="R906" s="16" t="str">
        <f aca="false">IF(N906="","",F906)</f>
        <v/>
      </c>
      <c r="S906" s="10"/>
    </row>
    <row collapsed="false" customFormat="false" customHeight="false" hidden="false" ht="13.3" outlineLevel="0" r="907">
      <c r="A907" s="16" t="n">
        <v>888</v>
      </c>
      <c r="B907" s="16" t="n">
        <f aca="false">ROUNDUP(A907/5,0)</f>
        <v>178</v>
      </c>
      <c r="C907" s="16" t="n">
        <f aca="false">ROUNDUP(A907/20.83333333,0)</f>
        <v>43</v>
      </c>
      <c r="D907" s="65" t="inlineStr">
        <f aca="false">IF(M907="",IF(C907=C906,D906,EDATE(D906,1)),M907)</f>
        <is>
          <t/>
        </is>
      </c>
      <c r="E907" s="16" t="n">
        <f aca="false">I906</f>
        <v>8197775.81</v>
      </c>
      <c r="F907" s="15" t="n">
        <f aca="false">ROUND(MIN($B$14,IF(SizeCalc="margin",E907*$E$13*$E$12/100000,E907*$I$13/$I$12/10)),2)</f>
        <v>100</v>
      </c>
      <c r="G907" s="15" t="n">
        <f aca="false">$B$12*$B$13</f>
        <v>10</v>
      </c>
      <c r="H907" s="15" t="n">
        <f aca="false">IF(Q907="",G907*F907*10,Q907)</f>
        <v>10000</v>
      </c>
      <c r="I907" s="18" t="n">
        <f aca="false">E907+H907</f>
        <v>8207775.81</v>
      </c>
      <c r="J907" s="18" t="n">
        <f aca="false">J906+(I907-I906)</f>
        <v>8157775.81</v>
      </c>
      <c r="K907" s="67" t="n">
        <f aca="false">H907/E907</f>
        <v>0.00121984306862864</v>
      </c>
      <c r="L907" s="67"/>
      <c r="M907" s="64"/>
      <c r="N907" s="16" t="str">
        <f aca="false">IF(M907="","",SUMIF('Daily Fills'!L886:L20872,'Growth Plan &amp; Statistics'!M907,'Daily Fills'!O886:O20872))</f>
        <v/>
      </c>
      <c r="O907" s="15" t="str">
        <f aca="false">IF(N907="","",SUMIF('Daily Fills'!L886:L20872,'Growth Plan &amp; Statistics'!M907,'Daily Fills'!P886:P20872))</f>
        <v/>
      </c>
      <c r="P907" s="15" t="str">
        <f aca="false">IF(O907="","",SUMIF('Daily Fills'!L886:L20884,'Growth Plan &amp; Statistics'!M907,'Daily Fills'!E886:E20884)/1000000)</f>
        <v/>
      </c>
      <c r="Q907" s="16"/>
      <c r="R907" s="16" t="str">
        <f aca="false">IF(N907="","",F907)</f>
        <v/>
      </c>
      <c r="S907" s="10"/>
    </row>
    <row collapsed="false" customFormat="false" customHeight="false" hidden="false" ht="13.3" outlineLevel="0" r="908">
      <c r="A908" s="16" t="n">
        <v>889</v>
      </c>
      <c r="B908" s="16" t="n">
        <f aca="false">ROUNDUP(A908/5,0)</f>
        <v>178</v>
      </c>
      <c r="C908" s="16" t="n">
        <f aca="false">ROUNDUP(A908/20.83333333,0)</f>
        <v>43</v>
      </c>
      <c r="D908" s="65" t="inlineStr">
        <f aca="false">IF(M908="",IF(C908=C907,D907,EDATE(D907,1)),M908)</f>
        <is>
          <t/>
        </is>
      </c>
      <c r="E908" s="16" t="n">
        <f aca="false">I907</f>
        <v>8207775.81</v>
      </c>
      <c r="F908" s="15" t="n">
        <f aca="false">ROUND(MIN($B$14,IF(SizeCalc="margin",E908*$E$13*$E$12/100000,E908*$I$13/$I$12/10)),2)</f>
        <v>100</v>
      </c>
      <c r="G908" s="15" t="n">
        <f aca="false">$B$12*$B$13</f>
        <v>10</v>
      </c>
      <c r="H908" s="15" t="n">
        <f aca="false">IF(Q908="",G908*F908*10,Q908)</f>
        <v>10000</v>
      </c>
      <c r="I908" s="18" t="n">
        <f aca="false">E908+H908</f>
        <v>8217775.81</v>
      </c>
      <c r="J908" s="18" t="n">
        <f aca="false">J907+(I908-I907)</f>
        <v>8167775.81</v>
      </c>
      <c r="K908" s="67" t="n">
        <f aca="false">H908/E908</f>
        <v>0.00121835686445242</v>
      </c>
      <c r="L908" s="67"/>
      <c r="M908" s="64"/>
      <c r="N908" s="16" t="str">
        <f aca="false">IF(M908="","",SUMIF('Daily Fills'!L887:L20873,'Growth Plan &amp; Statistics'!M908,'Daily Fills'!O887:O20873))</f>
        <v/>
      </c>
      <c r="O908" s="15" t="str">
        <f aca="false">IF(N908="","",SUMIF('Daily Fills'!L887:L20873,'Growth Plan &amp; Statistics'!M908,'Daily Fills'!P887:P20873))</f>
        <v/>
      </c>
      <c r="P908" s="15" t="str">
        <f aca="false">IF(O908="","",SUMIF('Daily Fills'!L887:L20885,'Growth Plan &amp; Statistics'!M908,'Daily Fills'!E887:E20885)/1000000)</f>
        <v/>
      </c>
      <c r="Q908" s="16"/>
      <c r="R908" s="16" t="str">
        <f aca="false">IF(N908="","",F908)</f>
        <v/>
      </c>
      <c r="S908" s="10"/>
    </row>
    <row collapsed="false" customFormat="false" customHeight="false" hidden="false" ht="13.3" outlineLevel="0" r="909">
      <c r="A909" s="16" t="n">
        <v>890</v>
      </c>
      <c r="B909" s="16" t="n">
        <f aca="false">ROUNDUP(A909/5,0)</f>
        <v>178</v>
      </c>
      <c r="C909" s="16" t="n">
        <f aca="false">ROUNDUP(A909/20.83333333,0)</f>
        <v>43</v>
      </c>
      <c r="D909" s="65" t="inlineStr">
        <f aca="false">IF(M909="",IF(C909=C908,D908,EDATE(D908,1)),M909)</f>
        <is>
          <t/>
        </is>
      </c>
      <c r="E909" s="16" t="n">
        <f aca="false">I908</f>
        <v>8217775.81</v>
      </c>
      <c r="F909" s="15" t="n">
        <f aca="false">ROUND(MIN($B$14,IF(SizeCalc="margin",E909*$E$13*$E$12/100000,E909*$I$13/$I$12/10)),2)</f>
        <v>100</v>
      </c>
      <c r="G909" s="15" t="n">
        <f aca="false">$B$12*$B$13</f>
        <v>10</v>
      </c>
      <c r="H909" s="15" t="n">
        <f aca="false">IF(Q909="",G909*F909*10,Q909)</f>
        <v>10000</v>
      </c>
      <c r="I909" s="18" t="n">
        <f aca="false">E909+H909</f>
        <v>8227775.81</v>
      </c>
      <c r="J909" s="18" t="n">
        <f aca="false">J908+(I909-I908)</f>
        <v>8177775.81</v>
      </c>
      <c r="K909" s="67" t="n">
        <f aca="false">H909/E909</f>
        <v>0.00121687427732346</v>
      </c>
      <c r="L909" s="67"/>
      <c r="M909" s="64"/>
      <c r="N909" s="16" t="str">
        <f aca="false">IF(M909="","",SUMIF('Daily Fills'!L888:L20874,'Growth Plan &amp; Statistics'!M909,'Daily Fills'!O888:O20874))</f>
        <v/>
      </c>
      <c r="O909" s="15" t="str">
        <f aca="false">IF(N909="","",SUMIF('Daily Fills'!L888:L20874,'Growth Plan &amp; Statistics'!M909,'Daily Fills'!P888:P20874))</f>
        <v/>
      </c>
      <c r="P909" s="15" t="str">
        <f aca="false">IF(O909="","",SUMIF('Daily Fills'!L888:L20886,'Growth Plan &amp; Statistics'!M909,'Daily Fills'!E888:E20886)/1000000)</f>
        <v/>
      </c>
      <c r="Q909" s="16"/>
      <c r="R909" s="16" t="str">
        <f aca="false">IF(N909="","",F909)</f>
        <v/>
      </c>
      <c r="S909" s="10"/>
    </row>
    <row collapsed="false" customFormat="false" customHeight="false" hidden="false" ht="13.3" outlineLevel="0" r="910">
      <c r="A910" s="16" t="n">
        <v>891</v>
      </c>
      <c r="B910" s="16" t="n">
        <f aca="false">ROUNDUP(A910/5,0)</f>
        <v>179</v>
      </c>
      <c r="C910" s="16" t="n">
        <f aca="false">ROUNDUP(A910/20.83333333,0)</f>
        <v>43</v>
      </c>
      <c r="D910" s="65" t="inlineStr">
        <f aca="false">IF(M910="",IF(C910=C909,D909,EDATE(D909,1)),M910)</f>
        <is>
          <t/>
        </is>
      </c>
      <c r="E910" s="16" t="n">
        <f aca="false">I909</f>
        <v>8227775.81</v>
      </c>
      <c r="F910" s="15" t="n">
        <f aca="false">ROUND(MIN($B$14,IF(SizeCalc="margin",E910*$E$13*$E$12/100000,E910*$I$13/$I$12/10)),2)</f>
        <v>100</v>
      </c>
      <c r="G910" s="15" t="n">
        <f aca="false">$B$12*$B$13</f>
        <v>10</v>
      </c>
      <c r="H910" s="15" t="n">
        <f aca="false">IF(Q910="",G910*F910*10,Q910)</f>
        <v>10000</v>
      </c>
      <c r="I910" s="18" t="n">
        <f aca="false">E910+H910</f>
        <v>8237775.81</v>
      </c>
      <c r="J910" s="18" t="n">
        <f aca="false">J909+(I910-I909)</f>
        <v>8187775.81</v>
      </c>
      <c r="K910" s="67" t="n">
        <f aca="false">H910/E910</f>
        <v>0.00121539529405335</v>
      </c>
      <c r="L910" s="67"/>
      <c r="M910" s="64"/>
      <c r="N910" s="16" t="str">
        <f aca="false">IF(M910="","",SUMIF('Daily Fills'!L889:L20875,'Growth Plan &amp; Statistics'!M910,'Daily Fills'!O889:O20875))</f>
        <v/>
      </c>
      <c r="O910" s="15" t="str">
        <f aca="false">IF(N910="","",SUMIF('Daily Fills'!L889:L20875,'Growth Plan &amp; Statistics'!M910,'Daily Fills'!P889:P20875))</f>
        <v/>
      </c>
      <c r="P910" s="15" t="str">
        <f aca="false">IF(O910="","",SUMIF('Daily Fills'!L889:L20887,'Growth Plan &amp; Statistics'!M910,'Daily Fills'!E889:E20887)/1000000)</f>
        <v/>
      </c>
      <c r="Q910" s="16"/>
      <c r="R910" s="16" t="str">
        <f aca="false">IF(N910="","",F910)</f>
        <v/>
      </c>
      <c r="S910" s="10"/>
    </row>
    <row collapsed="false" customFormat="false" customHeight="false" hidden="false" ht="13.3" outlineLevel="0" r="911">
      <c r="A911" s="16" t="n">
        <v>892</v>
      </c>
      <c r="B911" s="16" t="n">
        <f aca="false">ROUNDUP(A911/5,0)</f>
        <v>179</v>
      </c>
      <c r="C911" s="16" t="n">
        <f aca="false">ROUNDUP(A911/20.83333333,0)</f>
        <v>43</v>
      </c>
      <c r="D911" s="65" t="inlineStr">
        <f aca="false">IF(M911="",IF(C911=C910,D910,EDATE(D910,1)),M911)</f>
        <is>
          <t/>
        </is>
      </c>
      <c r="E911" s="16" t="n">
        <f aca="false">I910</f>
        <v>8237775.81</v>
      </c>
      <c r="F911" s="15" t="n">
        <f aca="false">ROUND(MIN($B$14,IF(SizeCalc="margin",E911*$E$13*$E$12/100000,E911*$I$13/$I$12/10)),2)</f>
        <v>100</v>
      </c>
      <c r="G911" s="15" t="n">
        <f aca="false">$B$12*$B$13</f>
        <v>10</v>
      </c>
      <c r="H911" s="15" t="n">
        <f aca="false">IF(Q911="",G911*F911*10,Q911)</f>
        <v>10000</v>
      </c>
      <c r="I911" s="18" t="n">
        <f aca="false">E911+H911</f>
        <v>8247775.81</v>
      </c>
      <c r="J911" s="18" t="n">
        <f aca="false">J910+(I911-I910)</f>
        <v>8197775.81</v>
      </c>
      <c r="K911" s="67" t="n">
        <f aca="false">H911/E911</f>
        <v>0.00121391990151769</v>
      </c>
      <c r="L911" s="67"/>
      <c r="M911" s="64"/>
      <c r="N911" s="16" t="str">
        <f aca="false">IF(M911="","",SUMIF('Daily Fills'!L890:L20876,'Growth Plan &amp; Statistics'!M911,'Daily Fills'!O890:O20876))</f>
        <v/>
      </c>
      <c r="O911" s="15" t="str">
        <f aca="false">IF(N911="","",SUMIF('Daily Fills'!L890:L20876,'Growth Plan &amp; Statistics'!M911,'Daily Fills'!P890:P20876))</f>
        <v/>
      </c>
      <c r="P911" s="15" t="str">
        <f aca="false">IF(O911="","",SUMIF('Daily Fills'!L890:L20888,'Growth Plan &amp; Statistics'!M911,'Daily Fills'!E890:E20888)/1000000)</f>
        <v/>
      </c>
      <c r="Q911" s="16"/>
      <c r="R911" s="16" t="str">
        <f aca="false">IF(N911="","",F911)</f>
        <v/>
      </c>
      <c r="S911" s="10"/>
    </row>
    <row collapsed="false" customFormat="false" customHeight="false" hidden="false" ht="13.3" outlineLevel="0" r="912">
      <c r="A912" s="16" t="n">
        <v>893</v>
      </c>
      <c r="B912" s="16" t="n">
        <f aca="false">ROUNDUP(A912/5,0)</f>
        <v>179</v>
      </c>
      <c r="C912" s="16" t="n">
        <f aca="false">ROUNDUP(A912/20.83333333,0)</f>
        <v>43</v>
      </c>
      <c r="D912" s="65" t="inlineStr">
        <f aca="false">IF(M912="",IF(C912=C911,D911,EDATE(D911,1)),M912)</f>
        <is>
          <t/>
        </is>
      </c>
      <c r="E912" s="16" t="n">
        <f aca="false">I911</f>
        <v>8247775.81</v>
      </c>
      <c r="F912" s="15" t="n">
        <f aca="false">ROUND(MIN($B$14,IF(SizeCalc="margin",E912*$E$13*$E$12/100000,E912*$I$13/$I$12/10)),2)</f>
        <v>100</v>
      </c>
      <c r="G912" s="15" t="n">
        <f aca="false">$B$12*$B$13</f>
        <v>10</v>
      </c>
      <c r="H912" s="15" t="n">
        <f aca="false">IF(Q912="",G912*F912*10,Q912)</f>
        <v>10000</v>
      </c>
      <c r="I912" s="18" t="n">
        <f aca="false">E912+H912</f>
        <v>8257775.81</v>
      </c>
      <c r="J912" s="18" t="n">
        <f aca="false">J911+(I912-I911)</f>
        <v>8207775.81</v>
      </c>
      <c r="K912" s="67" t="n">
        <f aca="false">H912/E912</f>
        <v>0.00121244808665574</v>
      </c>
      <c r="L912" s="67"/>
      <c r="M912" s="64"/>
      <c r="N912" s="16" t="str">
        <f aca="false">IF(M912="","",SUMIF('Daily Fills'!L891:L20877,'Growth Plan &amp; Statistics'!M912,'Daily Fills'!O891:O20877))</f>
        <v/>
      </c>
      <c r="O912" s="15" t="str">
        <f aca="false">IF(N912="","",SUMIF('Daily Fills'!L891:L20877,'Growth Plan &amp; Statistics'!M912,'Daily Fills'!P891:P20877))</f>
        <v/>
      </c>
      <c r="P912" s="15" t="str">
        <f aca="false">IF(O912="","",SUMIF('Daily Fills'!L891:L20889,'Growth Plan &amp; Statistics'!M912,'Daily Fills'!E891:E20889)/1000000)</f>
        <v/>
      </c>
      <c r="Q912" s="16"/>
      <c r="R912" s="16" t="str">
        <f aca="false">IF(N912="","",F912)</f>
        <v/>
      </c>
      <c r="S912" s="10"/>
    </row>
    <row collapsed="false" customFormat="false" customHeight="false" hidden="false" ht="13.3" outlineLevel="0" r="913">
      <c r="A913" s="16" t="n">
        <v>894</v>
      </c>
      <c r="B913" s="16" t="n">
        <f aca="false">ROUNDUP(A913/5,0)</f>
        <v>179</v>
      </c>
      <c r="C913" s="16" t="n">
        <f aca="false">ROUNDUP(A913/20.83333333,0)</f>
        <v>43</v>
      </c>
      <c r="D913" s="65" t="inlineStr">
        <f aca="false">IF(M913="",IF(C913=C912,D912,EDATE(D912,1)),M913)</f>
        <is>
          <t/>
        </is>
      </c>
      <c r="E913" s="16" t="n">
        <f aca="false">I912</f>
        <v>8257775.81</v>
      </c>
      <c r="F913" s="15" t="n">
        <f aca="false">ROUND(MIN($B$14,IF(SizeCalc="margin",E913*$E$13*$E$12/100000,E913*$I$13/$I$12/10)),2)</f>
        <v>100</v>
      </c>
      <c r="G913" s="15" t="n">
        <f aca="false">$B$12*$B$13</f>
        <v>10</v>
      </c>
      <c r="H913" s="15" t="n">
        <f aca="false">IF(Q913="",G913*F913*10,Q913)</f>
        <v>10000</v>
      </c>
      <c r="I913" s="18" t="n">
        <f aca="false">E913+H913</f>
        <v>8267775.81</v>
      </c>
      <c r="J913" s="18" t="n">
        <f aca="false">J912+(I913-I912)</f>
        <v>8217775.81</v>
      </c>
      <c r="K913" s="67" t="n">
        <f aca="false">H913/E913</f>
        <v>0.00121097983647003</v>
      </c>
      <c r="L913" s="67"/>
      <c r="M913" s="64"/>
      <c r="N913" s="16" t="str">
        <f aca="false">IF(M913="","",SUMIF('Daily Fills'!L892:L20878,'Growth Plan &amp; Statistics'!M913,'Daily Fills'!O892:O20878))</f>
        <v/>
      </c>
      <c r="O913" s="15" t="str">
        <f aca="false">IF(N913="","",SUMIF('Daily Fills'!L892:L20878,'Growth Plan &amp; Statistics'!M913,'Daily Fills'!P892:P20878))</f>
        <v/>
      </c>
      <c r="P913" s="15" t="str">
        <f aca="false">IF(O913="","",SUMIF('Daily Fills'!L892:L20890,'Growth Plan &amp; Statistics'!M913,'Daily Fills'!E892:E20890)/1000000)</f>
        <v/>
      </c>
      <c r="Q913" s="16"/>
      <c r="R913" s="16" t="str">
        <f aca="false">IF(N913="","",F913)</f>
        <v/>
      </c>
      <c r="S913" s="10"/>
    </row>
    <row collapsed="false" customFormat="false" customHeight="false" hidden="false" ht="13.3" outlineLevel="0" r="914">
      <c r="A914" s="16" t="n">
        <v>895</v>
      </c>
      <c r="B914" s="16" t="n">
        <f aca="false">ROUNDUP(A914/5,0)</f>
        <v>179</v>
      </c>
      <c r="C914" s="16" t="n">
        <f aca="false">ROUNDUP(A914/20.83333333,0)</f>
        <v>43</v>
      </c>
      <c r="D914" s="65" t="inlineStr">
        <f aca="false">IF(M914="",IF(C914=C913,D913,EDATE(D913,1)),M914)</f>
        <is>
          <t/>
        </is>
      </c>
      <c r="E914" s="16" t="n">
        <f aca="false">I913</f>
        <v>8267775.81</v>
      </c>
      <c r="F914" s="15" t="n">
        <f aca="false">ROUND(MIN($B$14,IF(SizeCalc="margin",E914*$E$13*$E$12/100000,E914*$I$13/$I$12/10)),2)</f>
        <v>100</v>
      </c>
      <c r="G914" s="15" t="n">
        <f aca="false">$B$12*$B$13</f>
        <v>10</v>
      </c>
      <c r="H914" s="15" t="n">
        <f aca="false">IF(Q914="",G914*F914*10,Q914)</f>
        <v>10000</v>
      </c>
      <c r="I914" s="18" t="n">
        <f aca="false">E914+H914</f>
        <v>8277775.81</v>
      </c>
      <c r="J914" s="18" t="n">
        <f aca="false">J913+(I914-I913)</f>
        <v>8227775.81</v>
      </c>
      <c r="K914" s="67" t="n">
        <f aca="false">H914/E914</f>
        <v>0.00120951513802598</v>
      </c>
      <c r="L914" s="67"/>
      <c r="M914" s="64"/>
      <c r="N914" s="16" t="str">
        <f aca="false">IF(M914="","",SUMIF('Daily Fills'!L893:L20879,'Growth Plan &amp; Statistics'!M914,'Daily Fills'!O893:O20879))</f>
        <v/>
      </c>
      <c r="O914" s="15" t="str">
        <f aca="false">IF(N914="","",SUMIF('Daily Fills'!L893:L20879,'Growth Plan &amp; Statistics'!M914,'Daily Fills'!P893:P20879))</f>
        <v/>
      </c>
      <c r="P914" s="15" t="str">
        <f aca="false">IF(O914="","",SUMIF('Daily Fills'!L893:L20891,'Growth Plan &amp; Statistics'!M914,'Daily Fills'!E893:E20891)/1000000)</f>
        <v/>
      </c>
      <c r="Q914" s="16"/>
      <c r="R914" s="16" t="str">
        <f aca="false">IF(N914="","",F914)</f>
        <v/>
      </c>
      <c r="S914" s="10"/>
    </row>
    <row collapsed="false" customFormat="false" customHeight="false" hidden="false" ht="13.3" outlineLevel="0" r="915">
      <c r="A915" s="16" t="n">
        <v>896</v>
      </c>
      <c r="B915" s="16" t="n">
        <f aca="false">ROUNDUP(A915/5,0)</f>
        <v>180</v>
      </c>
      <c r="C915" s="16" t="n">
        <f aca="false">ROUNDUP(A915/20.83333333,0)</f>
        <v>44</v>
      </c>
      <c r="D915" s="65" t="n">
        <f aca="false">IF(M915="",IF(C915=C914,D914,EDATE(D914,1)),M915)</f>
        <v>43120</v>
      </c>
      <c r="E915" s="16" t="n">
        <f aca="false">I914</f>
        <v>8277775.81</v>
      </c>
      <c r="F915" s="15" t="n">
        <f aca="false">ROUND(MIN($B$14,IF(SizeCalc="margin",E915*$E$13*$E$12/100000,E915*$I$13/$I$12/10)),2)</f>
        <v>100</v>
      </c>
      <c r="G915" s="15" t="n">
        <f aca="false">$B$12*$B$13</f>
        <v>10</v>
      </c>
      <c r="H915" s="15" t="n">
        <f aca="false">IF(Q915="",G915*F915*10,Q915)</f>
        <v>10000</v>
      </c>
      <c r="I915" s="18" t="n">
        <f aca="false">E915+H915</f>
        <v>8287775.81</v>
      </c>
      <c r="J915" s="18" t="n">
        <f aca="false">J914+(I915-I914)</f>
        <v>8237775.81</v>
      </c>
      <c r="K915" s="67" t="n">
        <f aca="false">H915/E915</f>
        <v>0.00120805397845149</v>
      </c>
      <c r="L915" s="67"/>
      <c r="M915" s="64"/>
      <c r="N915" s="16" t="str">
        <f aca="false">IF(M915="","",SUMIF('Daily Fills'!L894:L20880,'Growth Plan &amp; Statistics'!M915,'Daily Fills'!O894:O20880))</f>
        <v/>
      </c>
      <c r="O915" s="15" t="str">
        <f aca="false">IF(N915="","",SUMIF('Daily Fills'!L894:L20880,'Growth Plan &amp; Statistics'!M915,'Daily Fills'!P894:P20880))</f>
        <v/>
      </c>
      <c r="P915" s="15" t="str">
        <f aca="false">IF(O915="","",SUMIF('Daily Fills'!L894:L20892,'Growth Plan &amp; Statistics'!M915,'Daily Fills'!E894:E20892)/1000000)</f>
        <v/>
      </c>
      <c r="Q915" s="16"/>
      <c r="R915" s="16" t="str">
        <f aca="false">IF(N915="","",F915)</f>
        <v/>
      </c>
      <c r="S915" s="10"/>
    </row>
    <row collapsed="false" customFormat="false" customHeight="false" hidden="false" ht="13.3" outlineLevel="0" r="916">
      <c r="A916" s="16" t="n">
        <v>897</v>
      </c>
      <c r="B916" s="16" t="n">
        <f aca="false">ROUNDUP(A916/5,0)</f>
        <v>180</v>
      </c>
      <c r="C916" s="16" t="n">
        <f aca="false">ROUNDUP(A916/20.83333333,0)</f>
        <v>44</v>
      </c>
      <c r="D916" s="65" t="inlineStr">
        <f aca="false">IF(M916="",IF(C916=C915,D915,EDATE(D915,1)),M916)</f>
        <is>
          <t/>
        </is>
      </c>
      <c r="E916" s="16" t="n">
        <f aca="false">I915</f>
        <v>8287775.81</v>
      </c>
      <c r="F916" s="15" t="n">
        <f aca="false">ROUND(MIN($B$14,IF(SizeCalc="margin",E916*$E$13*$E$12/100000,E916*$I$13/$I$12/10)),2)</f>
        <v>100</v>
      </c>
      <c r="G916" s="15" t="n">
        <f aca="false">$B$12*$B$13</f>
        <v>10</v>
      </c>
      <c r="H916" s="15" t="n">
        <f aca="false">IF(Q916="",G916*F916*10,Q916)</f>
        <v>10000</v>
      </c>
      <c r="I916" s="18" t="n">
        <f aca="false">E916+H916</f>
        <v>8297775.81</v>
      </c>
      <c r="J916" s="18" t="n">
        <f aca="false">J915+(I916-I915)</f>
        <v>8247775.81</v>
      </c>
      <c r="K916" s="67" t="n">
        <f aca="false">H916/E916</f>
        <v>0.0012065963449366</v>
      </c>
      <c r="L916" s="67"/>
      <c r="M916" s="64"/>
      <c r="N916" s="16" t="str">
        <f aca="false">IF(M916="","",SUMIF('Daily Fills'!L895:L20881,'Growth Plan &amp; Statistics'!M916,'Daily Fills'!O895:O20881))</f>
        <v/>
      </c>
      <c r="O916" s="15" t="str">
        <f aca="false">IF(N916="","",SUMIF('Daily Fills'!L895:L20881,'Growth Plan &amp; Statistics'!M916,'Daily Fills'!P895:P20881))</f>
        <v/>
      </c>
      <c r="P916" s="15" t="str">
        <f aca="false">IF(O916="","",SUMIF('Daily Fills'!L895:L20893,'Growth Plan &amp; Statistics'!M916,'Daily Fills'!E895:E20893)/1000000)</f>
        <v/>
      </c>
      <c r="Q916" s="16"/>
      <c r="R916" s="16" t="str">
        <f aca="false">IF(N916="","",F916)</f>
        <v/>
      </c>
      <c r="S916" s="10"/>
    </row>
    <row collapsed="false" customFormat="false" customHeight="false" hidden="false" ht="13.3" outlineLevel="0" r="917">
      <c r="A917" s="16" t="n">
        <v>898</v>
      </c>
      <c r="B917" s="16" t="n">
        <f aca="false">ROUNDUP(A917/5,0)</f>
        <v>180</v>
      </c>
      <c r="C917" s="16" t="n">
        <f aca="false">ROUNDUP(A917/20.83333333,0)</f>
        <v>44</v>
      </c>
      <c r="D917" s="65" t="inlineStr">
        <f aca="false">IF(M917="",IF(C917=C916,D916,EDATE(D916,1)),M917)</f>
        <is>
          <t/>
        </is>
      </c>
      <c r="E917" s="16" t="n">
        <f aca="false">I916</f>
        <v>8297775.81</v>
      </c>
      <c r="F917" s="15" t="n">
        <f aca="false">ROUND(MIN($B$14,IF(SizeCalc="margin",E917*$E$13*$E$12/100000,E917*$I$13/$I$12/10)),2)</f>
        <v>100</v>
      </c>
      <c r="G917" s="15" t="n">
        <f aca="false">$B$12*$B$13</f>
        <v>10</v>
      </c>
      <c r="H917" s="15" t="n">
        <f aca="false">IF(Q917="",G917*F917*10,Q917)</f>
        <v>10000</v>
      </c>
      <c r="I917" s="18" t="n">
        <f aca="false">E917+H917</f>
        <v>8307775.81</v>
      </c>
      <c r="J917" s="18" t="n">
        <f aca="false">J916+(I917-I916)</f>
        <v>8257775.81</v>
      </c>
      <c r="K917" s="67" t="n">
        <f aca="false">H917/E917</f>
        <v>0.00120514222473311</v>
      </c>
      <c r="L917" s="67"/>
      <c r="M917" s="64"/>
      <c r="N917" s="16" t="str">
        <f aca="false">IF(M917="","",SUMIF('Daily Fills'!L896:L20882,'Growth Plan &amp; Statistics'!M917,'Daily Fills'!O896:O20882))</f>
        <v/>
      </c>
      <c r="O917" s="15" t="str">
        <f aca="false">IF(N917="","",SUMIF('Daily Fills'!L896:L20882,'Growth Plan &amp; Statistics'!M917,'Daily Fills'!P896:P20882))</f>
        <v/>
      </c>
      <c r="P917" s="15" t="str">
        <f aca="false">IF(O917="","",SUMIF('Daily Fills'!L896:L20894,'Growth Plan &amp; Statistics'!M917,'Daily Fills'!E896:E20894)/1000000)</f>
        <v/>
      </c>
      <c r="Q917" s="16"/>
      <c r="R917" s="16" t="str">
        <f aca="false">IF(N917="","",F917)</f>
        <v/>
      </c>
      <c r="S917" s="10"/>
    </row>
    <row collapsed="false" customFormat="false" customHeight="false" hidden="false" ht="13.3" outlineLevel="0" r="918">
      <c r="A918" s="16" t="n">
        <v>899</v>
      </c>
      <c r="B918" s="16" t="n">
        <f aca="false">ROUNDUP(A918/5,0)</f>
        <v>180</v>
      </c>
      <c r="C918" s="16" t="n">
        <f aca="false">ROUNDUP(A918/20.83333333,0)</f>
        <v>44</v>
      </c>
      <c r="D918" s="65" t="inlineStr">
        <f aca="false">IF(M918="",IF(C918=C917,D917,EDATE(D917,1)),M918)</f>
        <is>
          <t/>
        </is>
      </c>
      <c r="E918" s="16" t="n">
        <f aca="false">I917</f>
        <v>8307775.81</v>
      </c>
      <c r="F918" s="15" t="n">
        <f aca="false">ROUND(MIN($B$14,IF(SizeCalc="margin",E918*$E$13*$E$12/100000,E918*$I$13/$I$12/10)),2)</f>
        <v>100</v>
      </c>
      <c r="G918" s="15" t="n">
        <f aca="false">$B$12*$B$13</f>
        <v>10</v>
      </c>
      <c r="H918" s="15" t="n">
        <f aca="false">IF(Q918="",G918*F918*10,Q918)</f>
        <v>10000</v>
      </c>
      <c r="I918" s="18" t="n">
        <f aca="false">E918+H918</f>
        <v>8317775.81</v>
      </c>
      <c r="J918" s="18" t="n">
        <f aca="false">J917+(I918-I917)</f>
        <v>8267775.81</v>
      </c>
      <c r="K918" s="67" t="n">
        <f aca="false">H918/E918</f>
        <v>0.00120369160515418</v>
      </c>
      <c r="L918" s="67"/>
      <c r="M918" s="64"/>
      <c r="N918" s="16" t="str">
        <f aca="false">IF(M918="","",SUMIF('Daily Fills'!L897:L20883,'Growth Plan &amp; Statistics'!M918,'Daily Fills'!O897:O20883))</f>
        <v/>
      </c>
      <c r="O918" s="15" t="str">
        <f aca="false">IF(N918="","",SUMIF('Daily Fills'!L897:L20883,'Growth Plan &amp; Statistics'!M918,'Daily Fills'!P897:P20883))</f>
        <v/>
      </c>
      <c r="P918" s="15" t="str">
        <f aca="false">IF(O918="","",SUMIF('Daily Fills'!L897:L20895,'Growth Plan &amp; Statistics'!M918,'Daily Fills'!E897:E20895)/1000000)</f>
        <v/>
      </c>
      <c r="Q918" s="16"/>
      <c r="R918" s="16" t="str">
        <f aca="false">IF(N918="","",F918)</f>
        <v/>
      </c>
      <c r="S918" s="10"/>
    </row>
    <row collapsed="false" customFormat="false" customHeight="false" hidden="false" ht="13.3" outlineLevel="0" r="919">
      <c r="A919" s="16" t="n">
        <v>900</v>
      </c>
      <c r="B919" s="16" t="n">
        <f aca="false">ROUNDUP(A919/5,0)</f>
        <v>180</v>
      </c>
      <c r="C919" s="16" t="n">
        <f aca="false">ROUNDUP(A919/20.83333333,0)</f>
        <v>44</v>
      </c>
      <c r="D919" s="65" t="inlineStr">
        <f aca="false">IF(M919="",IF(C919=C918,D918,EDATE(D918,1)),M919)</f>
        <is>
          <t/>
        </is>
      </c>
      <c r="E919" s="16" t="n">
        <f aca="false">I918</f>
        <v>8317775.81</v>
      </c>
      <c r="F919" s="15" t="n">
        <f aca="false">ROUND(MIN($B$14,IF(SizeCalc="margin",E919*$E$13*$E$12/100000,E919*$I$13/$I$12/10)),2)</f>
        <v>100</v>
      </c>
      <c r="G919" s="15" t="n">
        <f aca="false">$B$12*$B$13</f>
        <v>10</v>
      </c>
      <c r="H919" s="15" t="n">
        <f aca="false">IF(Q919="",G919*F919*10,Q919)</f>
        <v>10000</v>
      </c>
      <c r="I919" s="18" t="n">
        <f aca="false">E919+H919</f>
        <v>8327775.81</v>
      </c>
      <c r="J919" s="18" t="n">
        <f aca="false">J918+(I919-I918)</f>
        <v>8277775.81</v>
      </c>
      <c r="K919" s="67" t="n">
        <f aca="false">H919/E919</f>
        <v>0.001202244473574</v>
      </c>
      <c r="L919" s="67"/>
      <c r="M919" s="64"/>
      <c r="N919" s="16" t="str">
        <f aca="false">IF(M919="","",SUMIF('Daily Fills'!L898:L20884,'Growth Plan &amp; Statistics'!M919,'Daily Fills'!O898:O20884))</f>
        <v/>
      </c>
      <c r="O919" s="15" t="str">
        <f aca="false">IF(N919="","",SUMIF('Daily Fills'!L898:L20884,'Growth Plan &amp; Statistics'!M919,'Daily Fills'!P898:P20884))</f>
        <v/>
      </c>
      <c r="P919" s="15" t="str">
        <f aca="false">IF(O919="","",SUMIF('Daily Fills'!L898:L20896,'Growth Plan &amp; Statistics'!M919,'Daily Fills'!E898:E20896)/1000000)</f>
        <v/>
      </c>
      <c r="Q919" s="16"/>
      <c r="R919" s="16" t="str">
        <f aca="false">IF(N919="","",F919)</f>
        <v/>
      </c>
      <c r="S919" s="10"/>
    </row>
    <row collapsed="false" customFormat="false" customHeight="false" hidden="false" ht="13.3" outlineLevel="0" r="920">
      <c r="A920" s="16" t="n">
        <v>901</v>
      </c>
      <c r="B920" s="16" t="n">
        <f aca="false">ROUNDUP(A920/5,0)</f>
        <v>181</v>
      </c>
      <c r="C920" s="16" t="n">
        <f aca="false">ROUNDUP(A920/20.83333333,0)</f>
        <v>44</v>
      </c>
      <c r="D920" s="65" t="inlineStr">
        <f aca="false">IF(M920="",IF(C920=C919,D919,EDATE(D919,1)),M920)</f>
        <is>
          <t/>
        </is>
      </c>
      <c r="E920" s="16" t="n">
        <f aca="false">I919</f>
        <v>8327775.81</v>
      </c>
      <c r="F920" s="15" t="n">
        <f aca="false">ROUND(MIN($B$14,IF(SizeCalc="margin",E920*$E$13*$E$12/100000,E920*$I$13/$I$12/10)),2)</f>
        <v>100</v>
      </c>
      <c r="G920" s="15" t="n">
        <f aca="false">$B$12*$B$13</f>
        <v>10</v>
      </c>
      <c r="H920" s="15" t="n">
        <f aca="false">IF(Q920="",G920*F920*10,Q920)</f>
        <v>10000</v>
      </c>
      <c r="I920" s="18" t="n">
        <f aca="false">E920+H920</f>
        <v>8337775.81</v>
      </c>
      <c r="J920" s="18" t="n">
        <f aca="false">J919+(I920-I919)</f>
        <v>8287775.81</v>
      </c>
      <c r="K920" s="67" t="n">
        <f aca="false">H920/E920</f>
        <v>0.00120080081742738</v>
      </c>
      <c r="L920" s="67"/>
      <c r="M920" s="64"/>
      <c r="N920" s="16" t="str">
        <f aca="false">IF(M920="","",SUMIF('Daily Fills'!L899:L20885,'Growth Plan &amp; Statistics'!M920,'Daily Fills'!O899:O20885))</f>
        <v/>
      </c>
      <c r="O920" s="15" t="str">
        <f aca="false">IF(N920="","",SUMIF('Daily Fills'!L899:L20885,'Growth Plan &amp; Statistics'!M920,'Daily Fills'!P899:P20885))</f>
        <v/>
      </c>
      <c r="P920" s="15" t="str">
        <f aca="false">IF(O920="","",SUMIF('Daily Fills'!L899:L20897,'Growth Plan &amp; Statistics'!M920,'Daily Fills'!E899:E20897)/1000000)</f>
        <v/>
      </c>
      <c r="Q920" s="16"/>
      <c r="R920" s="16" t="str">
        <f aca="false">IF(N920="","",F920)</f>
        <v/>
      </c>
      <c r="S920" s="10"/>
    </row>
    <row collapsed="false" customFormat="false" customHeight="false" hidden="false" ht="13.3" outlineLevel="0" r="921">
      <c r="A921" s="16" t="n">
        <v>902</v>
      </c>
      <c r="B921" s="16" t="n">
        <f aca="false">ROUNDUP(A921/5,0)</f>
        <v>181</v>
      </c>
      <c r="C921" s="16" t="n">
        <f aca="false">ROUNDUP(A921/20.83333333,0)</f>
        <v>44</v>
      </c>
      <c r="D921" s="65" t="inlineStr">
        <f aca="false">IF(M921="",IF(C921=C920,D920,EDATE(D920,1)),M921)</f>
        <is>
          <t/>
        </is>
      </c>
      <c r="E921" s="16" t="n">
        <f aca="false">I920</f>
        <v>8337775.81</v>
      </c>
      <c r="F921" s="15" t="n">
        <f aca="false">ROUND(MIN($B$14,IF(SizeCalc="margin",E921*$E$13*$E$12/100000,E921*$I$13/$I$12/10)),2)</f>
        <v>100</v>
      </c>
      <c r="G921" s="15" t="n">
        <f aca="false">$B$12*$B$13</f>
        <v>10</v>
      </c>
      <c r="H921" s="15" t="n">
        <f aca="false">IF(Q921="",G921*F921*10,Q921)</f>
        <v>10000</v>
      </c>
      <c r="I921" s="18" t="n">
        <f aca="false">E921+H921</f>
        <v>8347775.81</v>
      </c>
      <c r="J921" s="18" t="n">
        <f aca="false">J920+(I921-I920)</f>
        <v>8297775.81</v>
      </c>
      <c r="K921" s="67" t="n">
        <f aca="false">H921/E921</f>
        <v>0.00119936062420944</v>
      </c>
      <c r="L921" s="67"/>
      <c r="M921" s="64"/>
      <c r="N921" s="16" t="str">
        <f aca="false">IF(M921="","",SUMIF('Daily Fills'!L900:L20886,'Growth Plan &amp; Statistics'!M921,'Daily Fills'!O900:O20886))</f>
        <v/>
      </c>
      <c r="O921" s="15" t="str">
        <f aca="false">IF(N921="","",SUMIF('Daily Fills'!L900:L20886,'Growth Plan &amp; Statistics'!M921,'Daily Fills'!P900:P20886))</f>
        <v/>
      </c>
      <c r="P921" s="15" t="str">
        <f aca="false">IF(O921="","",SUMIF('Daily Fills'!L900:L20898,'Growth Plan &amp; Statistics'!M921,'Daily Fills'!E900:E20898)/1000000)</f>
        <v/>
      </c>
      <c r="Q921" s="16"/>
      <c r="R921" s="16" t="str">
        <f aca="false">IF(N921="","",F921)</f>
        <v/>
      </c>
      <c r="S921" s="10"/>
    </row>
    <row collapsed="false" customFormat="false" customHeight="false" hidden="false" ht="13.3" outlineLevel="0" r="922">
      <c r="A922" s="16" t="n">
        <v>903</v>
      </c>
      <c r="B922" s="16" t="n">
        <f aca="false">ROUNDUP(A922/5,0)</f>
        <v>181</v>
      </c>
      <c r="C922" s="16" t="n">
        <f aca="false">ROUNDUP(A922/20.83333333,0)</f>
        <v>44</v>
      </c>
      <c r="D922" s="65" t="inlineStr">
        <f aca="false">IF(M922="",IF(C922=C921,D921,EDATE(D921,1)),M922)</f>
        <is>
          <t/>
        </is>
      </c>
      <c r="E922" s="16" t="n">
        <f aca="false">I921</f>
        <v>8347775.81</v>
      </c>
      <c r="F922" s="15" t="n">
        <f aca="false">ROUND(MIN($B$14,IF(SizeCalc="margin",E922*$E$13*$E$12/100000,E922*$I$13/$I$12/10)),2)</f>
        <v>100</v>
      </c>
      <c r="G922" s="15" t="n">
        <f aca="false">$B$12*$B$13</f>
        <v>10</v>
      </c>
      <c r="H922" s="15" t="n">
        <f aca="false">IF(Q922="",G922*F922*10,Q922)</f>
        <v>10000</v>
      </c>
      <c r="I922" s="18" t="n">
        <f aca="false">E922+H922</f>
        <v>8357775.81</v>
      </c>
      <c r="J922" s="18" t="n">
        <f aca="false">J921+(I922-I921)</f>
        <v>8307775.81</v>
      </c>
      <c r="K922" s="67" t="n">
        <f aca="false">H922/E922</f>
        <v>0.0011979238814752</v>
      </c>
      <c r="L922" s="67"/>
      <c r="M922" s="64"/>
      <c r="N922" s="16" t="str">
        <f aca="false">IF(M922="","",SUMIF('Daily Fills'!L901:L20887,'Growth Plan &amp; Statistics'!M922,'Daily Fills'!O901:O20887))</f>
        <v/>
      </c>
      <c r="O922" s="15" t="str">
        <f aca="false">IF(N922="","",SUMIF('Daily Fills'!L901:L20887,'Growth Plan &amp; Statistics'!M922,'Daily Fills'!P901:P20887))</f>
        <v/>
      </c>
      <c r="P922" s="15" t="str">
        <f aca="false">IF(O922="","",SUMIF('Daily Fills'!L901:L20899,'Growth Plan &amp; Statistics'!M922,'Daily Fills'!E901:E20899)/1000000)</f>
        <v/>
      </c>
      <c r="Q922" s="16"/>
      <c r="R922" s="16" t="str">
        <f aca="false">IF(N922="","",F922)</f>
        <v/>
      </c>
      <c r="S922" s="10"/>
    </row>
    <row collapsed="false" customFormat="false" customHeight="false" hidden="false" ht="13.3" outlineLevel="0" r="923">
      <c r="A923" s="16" t="n">
        <v>904</v>
      </c>
      <c r="B923" s="16" t="n">
        <f aca="false">ROUNDUP(A923/5,0)</f>
        <v>181</v>
      </c>
      <c r="C923" s="16" t="n">
        <f aca="false">ROUNDUP(A923/20.83333333,0)</f>
        <v>44</v>
      </c>
      <c r="D923" s="65" t="inlineStr">
        <f aca="false">IF(M923="",IF(C923=C922,D922,EDATE(D922,1)),M923)</f>
        <is>
          <t/>
        </is>
      </c>
      <c r="E923" s="16" t="n">
        <f aca="false">I922</f>
        <v>8357775.81</v>
      </c>
      <c r="F923" s="15" t="n">
        <f aca="false">ROUND(MIN($B$14,IF(SizeCalc="margin",E923*$E$13*$E$12/100000,E923*$I$13/$I$12/10)),2)</f>
        <v>100</v>
      </c>
      <c r="G923" s="15" t="n">
        <f aca="false">$B$12*$B$13</f>
        <v>10</v>
      </c>
      <c r="H923" s="15" t="n">
        <f aca="false">IF(Q923="",G923*F923*10,Q923)</f>
        <v>10000</v>
      </c>
      <c r="I923" s="18" t="n">
        <f aca="false">E923+H923</f>
        <v>8367775.81</v>
      </c>
      <c r="J923" s="18" t="n">
        <f aca="false">J922+(I923-I922)</f>
        <v>8317775.81</v>
      </c>
      <c r="K923" s="67" t="n">
        <f aca="false">H923/E923</f>
        <v>0.00119649057683925</v>
      </c>
      <c r="L923" s="67"/>
      <c r="M923" s="64"/>
      <c r="N923" s="16" t="str">
        <f aca="false">IF(M923="","",SUMIF('Daily Fills'!L902:L20888,'Growth Plan &amp; Statistics'!M923,'Daily Fills'!O902:O20888))</f>
        <v/>
      </c>
      <c r="O923" s="15" t="str">
        <f aca="false">IF(N923="","",SUMIF('Daily Fills'!L902:L20888,'Growth Plan &amp; Statistics'!M923,'Daily Fills'!P902:P20888))</f>
        <v/>
      </c>
      <c r="P923" s="15" t="str">
        <f aca="false">IF(O923="","",SUMIF('Daily Fills'!L902:L20900,'Growth Plan &amp; Statistics'!M923,'Daily Fills'!E902:E20900)/1000000)</f>
        <v/>
      </c>
      <c r="Q923" s="16"/>
      <c r="R923" s="16" t="str">
        <f aca="false">IF(N923="","",F923)</f>
        <v/>
      </c>
      <c r="S923" s="10"/>
    </row>
    <row collapsed="false" customFormat="false" customHeight="false" hidden="false" ht="13.3" outlineLevel="0" r="924">
      <c r="A924" s="16" t="n">
        <v>905</v>
      </c>
      <c r="B924" s="16" t="n">
        <f aca="false">ROUNDUP(A924/5,0)</f>
        <v>181</v>
      </c>
      <c r="C924" s="16" t="n">
        <f aca="false">ROUNDUP(A924/20.83333333,0)</f>
        <v>44</v>
      </c>
      <c r="D924" s="65" t="inlineStr">
        <f aca="false">IF(M924="",IF(C924=C923,D923,EDATE(D923,1)),M924)</f>
        <is>
          <t/>
        </is>
      </c>
      <c r="E924" s="16" t="n">
        <f aca="false">I923</f>
        <v>8367775.81</v>
      </c>
      <c r="F924" s="15" t="n">
        <f aca="false">ROUND(MIN($B$14,IF(SizeCalc="margin",E924*$E$13*$E$12/100000,E924*$I$13/$I$12/10)),2)</f>
        <v>100</v>
      </c>
      <c r="G924" s="15" t="n">
        <f aca="false">$B$12*$B$13</f>
        <v>10</v>
      </c>
      <c r="H924" s="15" t="n">
        <f aca="false">IF(Q924="",G924*F924*10,Q924)</f>
        <v>10000</v>
      </c>
      <c r="I924" s="18" t="n">
        <f aca="false">E924+H924</f>
        <v>8377775.81</v>
      </c>
      <c r="J924" s="18" t="n">
        <f aca="false">J923+(I924-I923)</f>
        <v>8327775.81</v>
      </c>
      <c r="K924" s="67" t="n">
        <f aca="false">H924/E924</f>
        <v>0.00119506069797537</v>
      </c>
      <c r="L924" s="67"/>
      <c r="M924" s="64"/>
      <c r="N924" s="16" t="str">
        <f aca="false">IF(M924="","",SUMIF('Daily Fills'!L903:L20889,'Growth Plan &amp; Statistics'!M924,'Daily Fills'!O903:O20889))</f>
        <v/>
      </c>
      <c r="O924" s="15" t="str">
        <f aca="false">IF(N924="","",SUMIF('Daily Fills'!L903:L20889,'Growth Plan &amp; Statistics'!M924,'Daily Fills'!P903:P20889))</f>
        <v/>
      </c>
      <c r="P924" s="15" t="str">
        <f aca="false">IF(O924="","",SUMIF('Daily Fills'!L903:L20901,'Growth Plan &amp; Statistics'!M924,'Daily Fills'!E903:E20901)/1000000)</f>
        <v/>
      </c>
      <c r="Q924" s="16"/>
      <c r="R924" s="16" t="str">
        <f aca="false">IF(N924="","",F924)</f>
        <v/>
      </c>
      <c r="S924" s="10"/>
    </row>
    <row collapsed="false" customFormat="false" customHeight="false" hidden="false" ht="13.3" outlineLevel="0" r="925">
      <c r="A925" s="16" t="n">
        <v>906</v>
      </c>
      <c r="B925" s="16" t="n">
        <f aca="false">ROUNDUP(A925/5,0)</f>
        <v>182</v>
      </c>
      <c r="C925" s="16" t="n">
        <f aca="false">ROUNDUP(A925/20.83333333,0)</f>
        <v>44</v>
      </c>
      <c r="D925" s="65" t="inlineStr">
        <f aca="false">IF(M925="",IF(C925=C924,D924,EDATE(D924,1)),M925)</f>
        <is>
          <t/>
        </is>
      </c>
      <c r="E925" s="16" t="n">
        <f aca="false">I924</f>
        <v>8377775.81</v>
      </c>
      <c r="F925" s="15" t="n">
        <f aca="false">ROUND(MIN($B$14,IF(SizeCalc="margin",E925*$E$13*$E$12/100000,E925*$I$13/$I$12/10)),2)</f>
        <v>100</v>
      </c>
      <c r="G925" s="15" t="n">
        <f aca="false">$B$12*$B$13</f>
        <v>10</v>
      </c>
      <c r="H925" s="15" t="n">
        <f aca="false">IF(Q925="",G925*F925*10,Q925)</f>
        <v>10000</v>
      </c>
      <c r="I925" s="18" t="n">
        <f aca="false">E925+H925</f>
        <v>8387775.81</v>
      </c>
      <c r="J925" s="18" t="n">
        <f aca="false">J924+(I925-I924)</f>
        <v>8337775.81</v>
      </c>
      <c r="K925" s="67" t="n">
        <f aca="false">H925/E925</f>
        <v>0.00119363423261621</v>
      </c>
      <c r="L925" s="67"/>
      <c r="M925" s="64"/>
      <c r="N925" s="16" t="str">
        <f aca="false">IF(M925="","",SUMIF('Daily Fills'!L904:L20890,'Growth Plan &amp; Statistics'!M925,'Daily Fills'!O904:O20890))</f>
        <v/>
      </c>
      <c r="O925" s="15" t="str">
        <f aca="false">IF(N925="","",SUMIF('Daily Fills'!L904:L20890,'Growth Plan &amp; Statistics'!M925,'Daily Fills'!P904:P20890))</f>
        <v/>
      </c>
      <c r="P925" s="15" t="str">
        <f aca="false">IF(O925="","",SUMIF('Daily Fills'!L904:L20902,'Growth Plan &amp; Statistics'!M925,'Daily Fills'!E904:E20902)/1000000)</f>
        <v/>
      </c>
      <c r="Q925" s="16"/>
      <c r="R925" s="16" t="str">
        <f aca="false">IF(N925="","",F925)</f>
        <v/>
      </c>
      <c r="S925" s="10"/>
    </row>
    <row collapsed="false" customFormat="false" customHeight="false" hidden="false" ht="13.3" outlineLevel="0" r="926">
      <c r="A926" s="16" t="n">
        <v>907</v>
      </c>
      <c r="B926" s="16" t="n">
        <f aca="false">ROUNDUP(A926/5,0)</f>
        <v>182</v>
      </c>
      <c r="C926" s="16" t="n">
        <f aca="false">ROUNDUP(A926/20.83333333,0)</f>
        <v>44</v>
      </c>
      <c r="D926" s="65" t="inlineStr">
        <f aca="false">IF(M926="",IF(C926=C925,D925,EDATE(D925,1)),M926)</f>
        <is>
          <t/>
        </is>
      </c>
      <c r="E926" s="16" t="n">
        <f aca="false">I925</f>
        <v>8387775.81</v>
      </c>
      <c r="F926" s="15" t="n">
        <f aca="false">ROUND(MIN($B$14,IF(SizeCalc="margin",E926*$E$13*$E$12/100000,E926*$I$13/$I$12/10)),2)</f>
        <v>100</v>
      </c>
      <c r="G926" s="15" t="n">
        <f aca="false">$B$12*$B$13</f>
        <v>10</v>
      </c>
      <c r="H926" s="15" t="n">
        <f aca="false">IF(Q926="",G926*F926*10,Q926)</f>
        <v>10000</v>
      </c>
      <c r="I926" s="18" t="n">
        <f aca="false">E926+H926</f>
        <v>8397775.81</v>
      </c>
      <c r="J926" s="18" t="n">
        <f aca="false">J925+(I926-I925)</f>
        <v>8347775.81</v>
      </c>
      <c r="K926" s="67" t="n">
        <f aca="false">H926/E926</f>
        <v>0.00119221116855292</v>
      </c>
      <c r="L926" s="67"/>
      <c r="M926" s="64"/>
      <c r="N926" s="16" t="str">
        <f aca="false">IF(M926="","",SUMIF('Daily Fills'!L905:L20891,'Growth Plan &amp; Statistics'!M926,'Daily Fills'!O905:O20891))</f>
        <v/>
      </c>
      <c r="O926" s="15" t="str">
        <f aca="false">IF(N926="","",SUMIF('Daily Fills'!L905:L20891,'Growth Plan &amp; Statistics'!M926,'Daily Fills'!P905:P20891))</f>
        <v/>
      </c>
      <c r="P926" s="15" t="str">
        <f aca="false">IF(O926="","",SUMIF('Daily Fills'!L905:L20903,'Growth Plan &amp; Statistics'!M926,'Daily Fills'!E905:E20903)/1000000)</f>
        <v/>
      </c>
      <c r="Q926" s="16"/>
      <c r="R926" s="16" t="str">
        <f aca="false">IF(N926="","",F926)</f>
        <v/>
      </c>
      <c r="S926" s="10"/>
    </row>
    <row collapsed="false" customFormat="false" customHeight="false" hidden="false" ht="13.3" outlineLevel="0" r="927">
      <c r="A927" s="16" t="n">
        <v>908</v>
      </c>
      <c r="B927" s="16" t="n">
        <f aca="false">ROUNDUP(A927/5,0)</f>
        <v>182</v>
      </c>
      <c r="C927" s="16" t="n">
        <f aca="false">ROUNDUP(A927/20.83333333,0)</f>
        <v>44</v>
      </c>
      <c r="D927" s="65" t="inlineStr">
        <f aca="false">IF(M927="",IF(C927=C926,D926,EDATE(D926,1)),M927)</f>
        <is>
          <t/>
        </is>
      </c>
      <c r="E927" s="16" t="n">
        <f aca="false">I926</f>
        <v>8397775.81</v>
      </c>
      <c r="F927" s="15" t="n">
        <f aca="false">ROUND(MIN($B$14,IF(SizeCalc="margin",E927*$E$13*$E$12/100000,E927*$I$13/$I$12/10)),2)</f>
        <v>100</v>
      </c>
      <c r="G927" s="15" t="n">
        <f aca="false">$B$12*$B$13</f>
        <v>10</v>
      </c>
      <c r="H927" s="15" t="n">
        <f aca="false">IF(Q927="",G927*F927*10,Q927)</f>
        <v>10000</v>
      </c>
      <c r="I927" s="18" t="n">
        <f aca="false">E927+H927</f>
        <v>8407775.81</v>
      </c>
      <c r="J927" s="18" t="n">
        <f aca="false">J926+(I927-I926)</f>
        <v>8357775.81</v>
      </c>
      <c r="K927" s="67" t="n">
        <f aca="false">H927/E927</f>
        <v>0.00119079149363479</v>
      </c>
      <c r="L927" s="67"/>
      <c r="M927" s="64"/>
      <c r="N927" s="16" t="str">
        <f aca="false">IF(M927="","",SUMIF('Daily Fills'!L906:L20892,'Growth Plan &amp; Statistics'!M927,'Daily Fills'!O906:O20892))</f>
        <v/>
      </c>
      <c r="O927" s="15" t="str">
        <f aca="false">IF(N927="","",SUMIF('Daily Fills'!L906:L20892,'Growth Plan &amp; Statistics'!M927,'Daily Fills'!P906:P20892))</f>
        <v/>
      </c>
      <c r="P927" s="15" t="str">
        <f aca="false">IF(O927="","",SUMIF('Daily Fills'!L906:L20904,'Growth Plan &amp; Statistics'!M927,'Daily Fills'!E906:E20904)/1000000)</f>
        <v/>
      </c>
      <c r="Q927" s="16"/>
      <c r="R927" s="16" t="str">
        <f aca="false">IF(N927="","",F927)</f>
        <v/>
      </c>
      <c r="S927" s="10"/>
    </row>
    <row collapsed="false" customFormat="false" customHeight="false" hidden="false" ht="13.3" outlineLevel="0" r="928">
      <c r="A928" s="16" t="n">
        <v>909</v>
      </c>
      <c r="B928" s="16" t="n">
        <f aca="false">ROUNDUP(A928/5,0)</f>
        <v>182</v>
      </c>
      <c r="C928" s="16" t="n">
        <f aca="false">ROUNDUP(A928/20.83333333,0)</f>
        <v>44</v>
      </c>
      <c r="D928" s="65" t="inlineStr">
        <f aca="false">IF(M928="",IF(C928=C927,D927,EDATE(D927,1)),M928)</f>
        <is>
          <t/>
        </is>
      </c>
      <c r="E928" s="16" t="n">
        <f aca="false">I927</f>
        <v>8407775.81</v>
      </c>
      <c r="F928" s="15" t="n">
        <f aca="false">ROUND(MIN($B$14,IF(SizeCalc="margin",E928*$E$13*$E$12/100000,E928*$I$13/$I$12/10)),2)</f>
        <v>100</v>
      </c>
      <c r="G928" s="15" t="n">
        <f aca="false">$B$12*$B$13</f>
        <v>10</v>
      </c>
      <c r="H928" s="15" t="n">
        <f aca="false">IF(Q928="",G928*F928*10,Q928)</f>
        <v>10000</v>
      </c>
      <c r="I928" s="18" t="n">
        <f aca="false">E928+H928</f>
        <v>8417775.81</v>
      </c>
      <c r="J928" s="18" t="n">
        <f aca="false">J927+(I928-I927)</f>
        <v>8367775.81</v>
      </c>
      <c r="K928" s="67" t="n">
        <f aca="false">H928/E928</f>
        <v>0.00118937519576893</v>
      </c>
      <c r="L928" s="67"/>
      <c r="M928" s="64"/>
      <c r="N928" s="16" t="str">
        <f aca="false">IF(M928="","",SUMIF('Daily Fills'!L907:L20893,'Growth Plan &amp; Statistics'!M928,'Daily Fills'!O907:O20893))</f>
        <v/>
      </c>
      <c r="O928" s="15" t="str">
        <f aca="false">IF(N928="","",SUMIF('Daily Fills'!L907:L20893,'Growth Plan &amp; Statistics'!M928,'Daily Fills'!P907:P20893))</f>
        <v/>
      </c>
      <c r="P928" s="15" t="str">
        <f aca="false">IF(O928="","",SUMIF('Daily Fills'!L907:L20905,'Growth Plan &amp; Statistics'!M928,'Daily Fills'!E907:E20905)/1000000)</f>
        <v/>
      </c>
      <c r="Q928" s="16"/>
      <c r="R928" s="16" t="str">
        <f aca="false">IF(N928="","",F928)</f>
        <v/>
      </c>
      <c r="S928" s="10"/>
    </row>
    <row collapsed="false" customFormat="false" customHeight="false" hidden="false" ht="13.3" outlineLevel="0" r="929">
      <c r="A929" s="16" t="n">
        <v>910</v>
      </c>
      <c r="B929" s="16" t="n">
        <f aca="false">ROUNDUP(A929/5,0)</f>
        <v>182</v>
      </c>
      <c r="C929" s="16" t="n">
        <f aca="false">ROUNDUP(A929/20.83333333,0)</f>
        <v>44</v>
      </c>
      <c r="D929" s="65" t="inlineStr">
        <f aca="false">IF(M929="",IF(C929=C928,D928,EDATE(D928,1)),M929)</f>
        <is>
          <t/>
        </is>
      </c>
      <c r="E929" s="16" t="n">
        <f aca="false">I928</f>
        <v>8417775.81</v>
      </c>
      <c r="F929" s="15" t="n">
        <f aca="false">ROUND(MIN($B$14,IF(SizeCalc="margin",E929*$E$13*$E$12/100000,E929*$I$13/$I$12/10)),2)</f>
        <v>100</v>
      </c>
      <c r="G929" s="15" t="n">
        <f aca="false">$B$12*$B$13</f>
        <v>10</v>
      </c>
      <c r="H929" s="15" t="n">
        <f aca="false">IF(Q929="",G929*F929*10,Q929)</f>
        <v>10000</v>
      </c>
      <c r="I929" s="18" t="n">
        <f aca="false">E929+H929</f>
        <v>8427775.81</v>
      </c>
      <c r="J929" s="18" t="n">
        <f aca="false">J928+(I929-I928)</f>
        <v>8377775.81</v>
      </c>
      <c r="K929" s="67" t="n">
        <f aca="false">H929/E929</f>
        <v>0.0011879622629199</v>
      </c>
      <c r="L929" s="67"/>
      <c r="M929" s="64"/>
      <c r="N929" s="16" t="str">
        <f aca="false">IF(M929="","",SUMIF('Daily Fills'!L908:L20894,'Growth Plan &amp; Statistics'!M929,'Daily Fills'!O908:O20894))</f>
        <v/>
      </c>
      <c r="O929" s="15" t="str">
        <f aca="false">IF(N929="","",SUMIF('Daily Fills'!L908:L20894,'Growth Plan &amp; Statistics'!M929,'Daily Fills'!P908:P20894))</f>
        <v/>
      </c>
      <c r="P929" s="15" t="str">
        <f aca="false">IF(O929="","",SUMIF('Daily Fills'!L908:L20906,'Growth Plan &amp; Statistics'!M929,'Daily Fills'!E908:E20906)/1000000)</f>
        <v/>
      </c>
      <c r="Q929" s="16"/>
      <c r="R929" s="16" t="str">
        <f aca="false">IF(N929="","",F929)</f>
        <v/>
      </c>
      <c r="S929" s="10"/>
    </row>
    <row collapsed="false" customFormat="false" customHeight="false" hidden="false" ht="13.3" outlineLevel="0" r="930">
      <c r="A930" s="16" t="n">
        <v>911</v>
      </c>
      <c r="B930" s="16" t="n">
        <f aca="false">ROUNDUP(A930/5,0)</f>
        <v>183</v>
      </c>
      <c r="C930" s="16" t="n">
        <f aca="false">ROUNDUP(A930/20.83333333,0)</f>
        <v>44</v>
      </c>
      <c r="D930" s="65" t="inlineStr">
        <f aca="false">IF(M930="",IF(C930=C929,D929,EDATE(D929,1)),M930)</f>
        <is>
          <t/>
        </is>
      </c>
      <c r="E930" s="16" t="n">
        <f aca="false">I929</f>
        <v>8427775.81</v>
      </c>
      <c r="F930" s="15" t="n">
        <f aca="false">ROUND(MIN($B$14,IF(SizeCalc="margin",E930*$E$13*$E$12/100000,E930*$I$13/$I$12/10)),2)</f>
        <v>100</v>
      </c>
      <c r="G930" s="15" t="n">
        <f aca="false">$B$12*$B$13</f>
        <v>10</v>
      </c>
      <c r="H930" s="15" t="n">
        <f aca="false">IF(Q930="",G930*F930*10,Q930)</f>
        <v>10000</v>
      </c>
      <c r="I930" s="18" t="n">
        <f aca="false">E930+H930</f>
        <v>8437775.81</v>
      </c>
      <c r="J930" s="18" t="n">
        <f aca="false">J929+(I930-I929)</f>
        <v>8387775.81</v>
      </c>
      <c r="K930" s="67" t="n">
        <f aca="false">H930/E930</f>
        <v>0.0011865526831094</v>
      </c>
      <c r="L930" s="67"/>
      <c r="M930" s="64"/>
      <c r="N930" s="16" t="str">
        <f aca="false">IF(M930="","",SUMIF('Daily Fills'!L909:L20895,'Growth Plan &amp; Statistics'!M930,'Daily Fills'!O909:O20895))</f>
        <v/>
      </c>
      <c r="O930" s="15" t="str">
        <f aca="false">IF(N930="","",SUMIF('Daily Fills'!L909:L20895,'Growth Plan &amp; Statistics'!M930,'Daily Fills'!P909:P20895))</f>
        <v/>
      </c>
      <c r="P930" s="15" t="str">
        <f aca="false">IF(O930="","",SUMIF('Daily Fills'!L909:L20907,'Growth Plan &amp; Statistics'!M930,'Daily Fills'!E909:E20907)/1000000)</f>
        <v/>
      </c>
      <c r="Q930" s="16"/>
      <c r="R930" s="16" t="str">
        <f aca="false">IF(N930="","",F930)</f>
        <v/>
      </c>
      <c r="S930" s="10"/>
    </row>
    <row collapsed="false" customFormat="false" customHeight="false" hidden="false" ht="13.3" outlineLevel="0" r="931">
      <c r="A931" s="16" t="n">
        <v>912</v>
      </c>
      <c r="B931" s="16" t="n">
        <f aca="false">ROUNDUP(A931/5,0)</f>
        <v>183</v>
      </c>
      <c r="C931" s="16" t="n">
        <f aca="false">ROUNDUP(A931/20.83333333,0)</f>
        <v>44</v>
      </c>
      <c r="D931" s="65" t="inlineStr">
        <f aca="false">IF(M931="",IF(C931=C930,D930,EDATE(D930,1)),M931)</f>
        <is>
          <t/>
        </is>
      </c>
      <c r="E931" s="16" t="n">
        <f aca="false">I930</f>
        <v>8437775.81</v>
      </c>
      <c r="F931" s="15" t="n">
        <f aca="false">ROUND(MIN($B$14,IF(SizeCalc="margin",E931*$E$13*$E$12/100000,E931*$I$13/$I$12/10)),2)</f>
        <v>100</v>
      </c>
      <c r="G931" s="15" t="n">
        <f aca="false">$B$12*$B$13</f>
        <v>10</v>
      </c>
      <c r="H931" s="15" t="n">
        <f aca="false">IF(Q931="",G931*F931*10,Q931)</f>
        <v>10000</v>
      </c>
      <c r="I931" s="18" t="n">
        <f aca="false">E931+H931</f>
        <v>8447775.81</v>
      </c>
      <c r="J931" s="18" t="n">
        <f aca="false">J930+(I931-I930)</f>
        <v>8397775.81</v>
      </c>
      <c r="K931" s="67" t="n">
        <f aca="false">H931/E931</f>
        <v>0.0011851464444159</v>
      </c>
      <c r="L931" s="67"/>
      <c r="M931" s="64"/>
      <c r="N931" s="16" t="str">
        <f aca="false">IF(M931="","",SUMIF('Daily Fills'!L910:L20896,'Growth Plan &amp; Statistics'!M931,'Daily Fills'!O910:O20896))</f>
        <v/>
      </c>
      <c r="O931" s="15" t="str">
        <f aca="false">IF(N931="","",SUMIF('Daily Fills'!L910:L20896,'Growth Plan &amp; Statistics'!M931,'Daily Fills'!P910:P20896))</f>
        <v/>
      </c>
      <c r="P931" s="15" t="str">
        <f aca="false">IF(O931="","",SUMIF('Daily Fills'!L910:L20908,'Growth Plan &amp; Statistics'!M931,'Daily Fills'!E910:E20908)/1000000)</f>
        <v/>
      </c>
      <c r="Q931" s="16"/>
      <c r="R931" s="16" t="str">
        <f aca="false">IF(N931="","",F931)</f>
        <v/>
      </c>
      <c r="S931" s="10"/>
    </row>
    <row collapsed="false" customFormat="false" customHeight="false" hidden="false" ht="13.3" outlineLevel="0" r="932">
      <c r="A932" s="16" t="n">
        <v>913</v>
      </c>
      <c r="B932" s="16" t="n">
        <f aca="false">ROUNDUP(A932/5,0)</f>
        <v>183</v>
      </c>
      <c r="C932" s="16" t="n">
        <f aca="false">ROUNDUP(A932/20.83333333,0)</f>
        <v>44</v>
      </c>
      <c r="D932" s="65" t="inlineStr">
        <f aca="false">IF(M932="",IF(C932=C931,D931,EDATE(D931,1)),M932)</f>
        <is>
          <t/>
        </is>
      </c>
      <c r="E932" s="16" t="n">
        <f aca="false">I931</f>
        <v>8447775.81</v>
      </c>
      <c r="F932" s="15" t="n">
        <f aca="false">ROUND(MIN($B$14,IF(SizeCalc="margin",E932*$E$13*$E$12/100000,E932*$I$13/$I$12/10)),2)</f>
        <v>100</v>
      </c>
      <c r="G932" s="15" t="n">
        <f aca="false">$B$12*$B$13</f>
        <v>10</v>
      </c>
      <c r="H932" s="15" t="n">
        <f aca="false">IF(Q932="",G932*F932*10,Q932)</f>
        <v>10000</v>
      </c>
      <c r="I932" s="18" t="n">
        <f aca="false">E932+H932</f>
        <v>8457775.81</v>
      </c>
      <c r="J932" s="18" t="n">
        <f aca="false">J931+(I932-I931)</f>
        <v>8407775.81</v>
      </c>
      <c r="K932" s="67" t="n">
        <f aca="false">H932/E932</f>
        <v>0.00118374353497433</v>
      </c>
      <c r="L932" s="67"/>
      <c r="M932" s="64"/>
      <c r="N932" s="16" t="str">
        <f aca="false">IF(M932="","",SUMIF('Daily Fills'!L911:L20897,'Growth Plan &amp; Statistics'!M932,'Daily Fills'!O911:O20897))</f>
        <v/>
      </c>
      <c r="O932" s="15" t="str">
        <f aca="false">IF(N932="","",SUMIF('Daily Fills'!L911:L20897,'Growth Plan &amp; Statistics'!M932,'Daily Fills'!P911:P20897))</f>
        <v/>
      </c>
      <c r="P932" s="15" t="str">
        <f aca="false">IF(O932="","",SUMIF('Daily Fills'!L911:L20909,'Growth Plan &amp; Statistics'!M932,'Daily Fills'!E911:E20909)/1000000)</f>
        <v/>
      </c>
      <c r="Q932" s="16"/>
      <c r="R932" s="16" t="str">
        <f aca="false">IF(N932="","",F932)</f>
        <v/>
      </c>
      <c r="S932" s="10"/>
    </row>
    <row collapsed="false" customFormat="false" customHeight="false" hidden="false" ht="13.3" outlineLevel="0" r="933">
      <c r="A933" s="16" t="n">
        <v>914</v>
      </c>
      <c r="B933" s="16" t="n">
        <f aca="false">ROUNDUP(A933/5,0)</f>
        <v>183</v>
      </c>
      <c r="C933" s="16" t="n">
        <f aca="false">ROUNDUP(A933/20.83333333,0)</f>
        <v>44</v>
      </c>
      <c r="D933" s="65" t="inlineStr">
        <f aca="false">IF(M933="",IF(C933=C932,D932,EDATE(D932,1)),M933)</f>
        <is>
          <t/>
        </is>
      </c>
      <c r="E933" s="16" t="n">
        <f aca="false">I932</f>
        <v>8457775.81</v>
      </c>
      <c r="F933" s="15" t="n">
        <f aca="false">ROUND(MIN($B$14,IF(SizeCalc="margin",E933*$E$13*$E$12/100000,E933*$I$13/$I$12/10)),2)</f>
        <v>100</v>
      </c>
      <c r="G933" s="15" t="n">
        <f aca="false">$B$12*$B$13</f>
        <v>10</v>
      </c>
      <c r="H933" s="15" t="n">
        <f aca="false">IF(Q933="",G933*F933*10,Q933)</f>
        <v>10000</v>
      </c>
      <c r="I933" s="18" t="n">
        <f aca="false">E933+H933</f>
        <v>8467775.81</v>
      </c>
      <c r="J933" s="18" t="n">
        <f aca="false">J932+(I933-I932)</f>
        <v>8417775.81</v>
      </c>
      <c r="K933" s="67" t="n">
        <f aca="false">H933/E933</f>
        <v>0.00118234394297571</v>
      </c>
      <c r="L933" s="67"/>
      <c r="M933" s="64"/>
      <c r="N933" s="16" t="str">
        <f aca="false">IF(M933="","",SUMIF('Daily Fills'!L912:L20898,'Growth Plan &amp; Statistics'!M933,'Daily Fills'!O912:O20898))</f>
        <v/>
      </c>
      <c r="O933" s="15" t="str">
        <f aca="false">IF(N933="","",SUMIF('Daily Fills'!L912:L20898,'Growth Plan &amp; Statistics'!M933,'Daily Fills'!P912:P20898))</f>
        <v/>
      </c>
      <c r="P933" s="15" t="str">
        <f aca="false">IF(O933="","",SUMIF('Daily Fills'!L912:L20910,'Growth Plan &amp; Statistics'!M933,'Daily Fills'!E912:E20910)/1000000)</f>
        <v/>
      </c>
      <c r="Q933" s="16"/>
      <c r="R933" s="16" t="str">
        <f aca="false">IF(N933="","",F933)</f>
        <v/>
      </c>
      <c r="S933" s="10"/>
    </row>
    <row collapsed="false" customFormat="false" customHeight="false" hidden="false" ht="13.3" outlineLevel="0" r="934">
      <c r="A934" s="16" t="n">
        <v>915</v>
      </c>
      <c r="B934" s="16" t="n">
        <f aca="false">ROUNDUP(A934/5,0)</f>
        <v>183</v>
      </c>
      <c r="C934" s="16" t="n">
        <f aca="false">ROUNDUP(A934/20.83333333,0)</f>
        <v>44</v>
      </c>
      <c r="D934" s="65" t="inlineStr">
        <f aca="false">IF(M934="",IF(C934=C933,D933,EDATE(D933,1)),M934)</f>
        <is>
          <t/>
        </is>
      </c>
      <c r="E934" s="16" t="n">
        <f aca="false">I933</f>
        <v>8467775.81</v>
      </c>
      <c r="F934" s="15" t="n">
        <f aca="false">ROUND(MIN($B$14,IF(SizeCalc="margin",E934*$E$13*$E$12/100000,E934*$I$13/$I$12/10)),2)</f>
        <v>100</v>
      </c>
      <c r="G934" s="15" t="n">
        <f aca="false">$B$12*$B$13</f>
        <v>10</v>
      </c>
      <c r="H934" s="15" t="n">
        <f aca="false">IF(Q934="",G934*F934*10,Q934)</f>
        <v>10000</v>
      </c>
      <c r="I934" s="18" t="n">
        <f aca="false">E934+H934</f>
        <v>8477775.81</v>
      </c>
      <c r="J934" s="18" t="n">
        <f aca="false">J933+(I934-I933)</f>
        <v>8427775.81</v>
      </c>
      <c r="K934" s="67" t="n">
        <f aca="false">H934/E934</f>
        <v>0.00118094765666688</v>
      </c>
      <c r="L934" s="67"/>
      <c r="M934" s="64"/>
      <c r="N934" s="16" t="str">
        <f aca="false">IF(M934="","",SUMIF('Daily Fills'!L913:L20899,'Growth Plan &amp; Statistics'!M934,'Daily Fills'!O913:O20899))</f>
        <v/>
      </c>
      <c r="O934" s="15" t="str">
        <f aca="false">IF(N934="","",SUMIF('Daily Fills'!L913:L20899,'Growth Plan &amp; Statistics'!M934,'Daily Fills'!P913:P20899))</f>
        <v/>
      </c>
      <c r="P934" s="15" t="str">
        <f aca="false">IF(O934="","",SUMIF('Daily Fills'!L913:L20911,'Growth Plan &amp; Statistics'!M934,'Daily Fills'!E913:E20911)/1000000)</f>
        <v/>
      </c>
      <c r="Q934" s="16"/>
      <c r="R934" s="16" t="str">
        <f aca="false">IF(N934="","",F934)</f>
        <v/>
      </c>
      <c r="S934" s="10"/>
    </row>
    <row collapsed="false" customFormat="false" customHeight="false" hidden="false" ht="13.3" outlineLevel="0" r="935">
      <c r="A935" s="16" t="n">
        <v>916</v>
      </c>
      <c r="B935" s="16" t="n">
        <f aca="false">ROUNDUP(A935/5,0)</f>
        <v>184</v>
      </c>
      <c r="C935" s="16" t="n">
        <f aca="false">ROUNDUP(A935/20.83333333,0)</f>
        <v>44</v>
      </c>
      <c r="D935" s="65" t="inlineStr">
        <f aca="false">IF(M935="",IF(C935=C934,D934,EDATE(D934,1)),M935)</f>
        <is>
          <t/>
        </is>
      </c>
      <c r="E935" s="16" t="n">
        <f aca="false">I934</f>
        <v>8477775.81</v>
      </c>
      <c r="F935" s="15" t="n">
        <f aca="false">ROUND(MIN($B$14,IF(SizeCalc="margin",E935*$E$13*$E$12/100000,E935*$I$13/$I$12/10)),2)</f>
        <v>100</v>
      </c>
      <c r="G935" s="15" t="n">
        <f aca="false">$B$12*$B$13</f>
        <v>10</v>
      </c>
      <c r="H935" s="15" t="n">
        <f aca="false">IF(Q935="",G935*F935*10,Q935)</f>
        <v>10000</v>
      </c>
      <c r="I935" s="18" t="n">
        <f aca="false">E935+H935</f>
        <v>8487775.81</v>
      </c>
      <c r="J935" s="18" t="n">
        <f aca="false">J934+(I935-I934)</f>
        <v>8437775.81</v>
      </c>
      <c r="K935" s="67" t="n">
        <f aca="false">H935/E935</f>
        <v>0.00117955466435011</v>
      </c>
      <c r="L935" s="67"/>
      <c r="M935" s="64"/>
      <c r="N935" s="16" t="str">
        <f aca="false">IF(M935="","",SUMIF('Daily Fills'!L914:L20900,'Growth Plan &amp; Statistics'!M935,'Daily Fills'!O914:O20900))</f>
        <v/>
      </c>
      <c r="O935" s="15" t="str">
        <f aca="false">IF(N935="","",SUMIF('Daily Fills'!L914:L20900,'Growth Plan &amp; Statistics'!M935,'Daily Fills'!P914:P20900))</f>
        <v/>
      </c>
      <c r="P935" s="15" t="str">
        <f aca="false">IF(O935="","",SUMIF('Daily Fills'!L914:L20912,'Growth Plan &amp; Statistics'!M935,'Daily Fills'!E914:E20912)/1000000)</f>
        <v/>
      </c>
      <c r="Q935" s="16"/>
      <c r="R935" s="16" t="str">
        <f aca="false">IF(N935="","",F935)</f>
        <v/>
      </c>
      <c r="S935" s="10"/>
    </row>
    <row collapsed="false" customFormat="false" customHeight="false" hidden="false" ht="13.3" outlineLevel="0" r="936">
      <c r="A936" s="16" t="n">
        <v>917</v>
      </c>
      <c r="B936" s="16" t="n">
        <f aca="false">ROUNDUP(A936/5,0)</f>
        <v>184</v>
      </c>
      <c r="C936" s="16" t="n">
        <f aca="false">ROUNDUP(A936/20.83333333,0)</f>
        <v>45</v>
      </c>
      <c r="D936" s="65" t="n">
        <f aca="false">IF(M936="",IF(C936=C935,D935,EDATE(D935,1)),M936)</f>
        <v>43151</v>
      </c>
      <c r="E936" s="16" t="n">
        <f aca="false">I935</f>
        <v>8487775.81</v>
      </c>
      <c r="F936" s="15" t="n">
        <f aca="false">ROUND(MIN($B$14,IF(SizeCalc="margin",E936*$E$13*$E$12/100000,E936*$I$13/$I$12/10)),2)</f>
        <v>100</v>
      </c>
      <c r="G936" s="15" t="n">
        <f aca="false">$B$12*$B$13</f>
        <v>10</v>
      </c>
      <c r="H936" s="15" t="n">
        <f aca="false">IF(Q936="",G936*F936*10,Q936)</f>
        <v>10000</v>
      </c>
      <c r="I936" s="18" t="n">
        <f aca="false">E936+H936</f>
        <v>8497775.81</v>
      </c>
      <c r="J936" s="18" t="n">
        <f aca="false">J935+(I936-I935)</f>
        <v>8447775.81</v>
      </c>
      <c r="K936" s="67" t="n">
        <f aca="false">H936/E936</f>
        <v>0.00117816495438279</v>
      </c>
      <c r="L936" s="67"/>
      <c r="M936" s="64"/>
      <c r="N936" s="16" t="str">
        <f aca="false">IF(M936="","",SUMIF('Daily Fills'!L915:L20901,'Growth Plan &amp; Statistics'!M936,'Daily Fills'!O915:O20901))</f>
        <v/>
      </c>
      <c r="O936" s="15" t="str">
        <f aca="false">IF(N936="","",SUMIF('Daily Fills'!L915:L20901,'Growth Plan &amp; Statistics'!M936,'Daily Fills'!P915:P20901))</f>
        <v/>
      </c>
      <c r="P936" s="15" t="str">
        <f aca="false">IF(O936="","",SUMIF('Daily Fills'!L915:L20913,'Growth Plan &amp; Statistics'!M936,'Daily Fills'!E915:E20913)/1000000)</f>
        <v/>
      </c>
      <c r="Q936" s="16"/>
      <c r="R936" s="16" t="str">
        <f aca="false">IF(N936="","",F936)</f>
        <v/>
      </c>
      <c r="S936" s="10"/>
    </row>
    <row collapsed="false" customFormat="false" customHeight="false" hidden="false" ht="13.3" outlineLevel="0" r="937">
      <c r="A937" s="16" t="n">
        <v>918</v>
      </c>
      <c r="B937" s="16" t="n">
        <f aca="false">ROUNDUP(A937/5,0)</f>
        <v>184</v>
      </c>
      <c r="C937" s="16" t="n">
        <f aca="false">ROUNDUP(A937/20.83333333,0)</f>
        <v>45</v>
      </c>
      <c r="D937" s="65" t="inlineStr">
        <f aca="false">IF(M937="",IF(C937=C936,D936,EDATE(D936,1)),M937)</f>
        <is>
          <t/>
        </is>
      </c>
      <c r="E937" s="16" t="n">
        <f aca="false">I936</f>
        <v>8497775.81</v>
      </c>
      <c r="F937" s="15" t="n">
        <f aca="false">ROUND(MIN($B$14,IF(SizeCalc="margin",E937*$E$13*$E$12/100000,E937*$I$13/$I$12/10)),2)</f>
        <v>100</v>
      </c>
      <c r="G937" s="15" t="n">
        <f aca="false">$B$12*$B$13</f>
        <v>10</v>
      </c>
      <c r="H937" s="15" t="n">
        <f aca="false">IF(Q937="",G937*F937*10,Q937)</f>
        <v>10000</v>
      </c>
      <c r="I937" s="18" t="n">
        <f aca="false">E937+H937</f>
        <v>8507775.81</v>
      </c>
      <c r="J937" s="18" t="n">
        <f aca="false">J936+(I937-I936)</f>
        <v>8457775.81</v>
      </c>
      <c r="K937" s="67" t="n">
        <f aca="false">H937/E937</f>
        <v>0.00117677851517714</v>
      </c>
      <c r="L937" s="67"/>
      <c r="M937" s="64"/>
      <c r="N937" s="16" t="str">
        <f aca="false">IF(M937="","",SUMIF('Daily Fills'!L916:L20902,'Growth Plan &amp; Statistics'!M937,'Daily Fills'!O916:O20902))</f>
        <v/>
      </c>
      <c r="O937" s="15" t="str">
        <f aca="false">IF(N937="","",SUMIF('Daily Fills'!L916:L20902,'Growth Plan &amp; Statistics'!M937,'Daily Fills'!P916:P20902))</f>
        <v/>
      </c>
      <c r="P937" s="15" t="str">
        <f aca="false">IF(O937="","",SUMIF('Daily Fills'!L916:L20914,'Growth Plan &amp; Statistics'!M937,'Daily Fills'!E916:E20914)/1000000)</f>
        <v/>
      </c>
      <c r="Q937" s="16"/>
      <c r="R937" s="16" t="str">
        <f aca="false">IF(N937="","",F937)</f>
        <v/>
      </c>
      <c r="S937" s="10"/>
    </row>
    <row collapsed="false" customFormat="false" customHeight="false" hidden="false" ht="13.3" outlineLevel="0" r="938">
      <c r="A938" s="16" t="n">
        <v>919</v>
      </c>
      <c r="B938" s="16" t="n">
        <f aca="false">ROUNDUP(A938/5,0)</f>
        <v>184</v>
      </c>
      <c r="C938" s="16" t="n">
        <f aca="false">ROUNDUP(A938/20.83333333,0)</f>
        <v>45</v>
      </c>
      <c r="D938" s="65" t="inlineStr">
        <f aca="false">IF(M938="",IF(C938=C937,D937,EDATE(D937,1)),M938)</f>
        <is>
          <t/>
        </is>
      </c>
      <c r="E938" s="16" t="n">
        <f aca="false">I937</f>
        <v>8507775.81</v>
      </c>
      <c r="F938" s="15" t="n">
        <f aca="false">ROUND(MIN($B$14,IF(SizeCalc="margin",E938*$E$13*$E$12/100000,E938*$I$13/$I$12/10)),2)</f>
        <v>100</v>
      </c>
      <c r="G938" s="15" t="n">
        <f aca="false">$B$12*$B$13</f>
        <v>10</v>
      </c>
      <c r="H938" s="15" t="n">
        <f aca="false">IF(Q938="",G938*F938*10,Q938)</f>
        <v>10000</v>
      </c>
      <c r="I938" s="18" t="n">
        <f aca="false">E938+H938</f>
        <v>8517775.81</v>
      </c>
      <c r="J938" s="18" t="n">
        <f aca="false">J937+(I938-I937)</f>
        <v>8467775.81</v>
      </c>
      <c r="K938" s="67" t="n">
        <f aca="false">H938/E938</f>
        <v>0.00117539533519984</v>
      </c>
      <c r="L938" s="67"/>
      <c r="M938" s="64"/>
      <c r="N938" s="16" t="str">
        <f aca="false">IF(M938="","",SUMIF('Daily Fills'!L917:L20903,'Growth Plan &amp; Statistics'!M938,'Daily Fills'!O917:O20903))</f>
        <v/>
      </c>
      <c r="O938" s="15" t="str">
        <f aca="false">IF(N938="","",SUMIF('Daily Fills'!L917:L20903,'Growth Plan &amp; Statistics'!M938,'Daily Fills'!P917:P20903))</f>
        <v/>
      </c>
      <c r="P938" s="15" t="str">
        <f aca="false">IF(O938="","",SUMIF('Daily Fills'!L917:L20915,'Growth Plan &amp; Statistics'!M938,'Daily Fills'!E917:E20915)/1000000)</f>
        <v/>
      </c>
      <c r="Q938" s="16"/>
      <c r="R938" s="16" t="str">
        <f aca="false">IF(N938="","",F938)</f>
        <v/>
      </c>
      <c r="S938" s="10"/>
    </row>
    <row collapsed="false" customFormat="false" customHeight="false" hidden="false" ht="13.3" outlineLevel="0" r="939">
      <c r="A939" s="16" t="n">
        <v>920</v>
      </c>
      <c r="B939" s="16" t="n">
        <f aca="false">ROUNDUP(A939/5,0)</f>
        <v>184</v>
      </c>
      <c r="C939" s="16" t="n">
        <f aca="false">ROUNDUP(A939/20.83333333,0)</f>
        <v>45</v>
      </c>
      <c r="D939" s="65" t="inlineStr">
        <f aca="false">IF(M939="",IF(C939=C938,D938,EDATE(D938,1)),M939)</f>
        <is>
          <t/>
        </is>
      </c>
      <c r="E939" s="16" t="n">
        <f aca="false">I938</f>
        <v>8517775.81</v>
      </c>
      <c r="F939" s="15" t="n">
        <f aca="false">ROUND(MIN($B$14,IF(SizeCalc="margin",E939*$E$13*$E$12/100000,E939*$I$13/$I$12/10)),2)</f>
        <v>100</v>
      </c>
      <c r="G939" s="15" t="n">
        <f aca="false">$B$12*$B$13</f>
        <v>10</v>
      </c>
      <c r="H939" s="15" t="n">
        <f aca="false">IF(Q939="",G939*F939*10,Q939)</f>
        <v>10000</v>
      </c>
      <c r="I939" s="18" t="n">
        <f aca="false">E939+H939</f>
        <v>8527775.81</v>
      </c>
      <c r="J939" s="18" t="n">
        <f aca="false">J938+(I939-I938)</f>
        <v>8477775.81</v>
      </c>
      <c r="K939" s="67" t="n">
        <f aca="false">H939/E939</f>
        <v>0.00117401540297173</v>
      </c>
      <c r="L939" s="67"/>
      <c r="M939" s="64"/>
      <c r="N939" s="16" t="str">
        <f aca="false">IF(M939="","",SUMIF('Daily Fills'!L918:L20904,'Growth Plan &amp; Statistics'!M939,'Daily Fills'!O918:O20904))</f>
        <v/>
      </c>
      <c r="O939" s="15" t="str">
        <f aca="false">IF(N939="","",SUMIF('Daily Fills'!L918:L20904,'Growth Plan &amp; Statistics'!M939,'Daily Fills'!P918:P20904))</f>
        <v/>
      </c>
      <c r="P939" s="15" t="str">
        <f aca="false">IF(O939="","",SUMIF('Daily Fills'!L918:L20916,'Growth Plan &amp; Statistics'!M939,'Daily Fills'!E918:E20916)/1000000)</f>
        <v/>
      </c>
      <c r="Q939" s="16"/>
      <c r="R939" s="16" t="str">
        <f aca="false">IF(N939="","",F939)</f>
        <v/>
      </c>
      <c r="S939" s="10"/>
    </row>
    <row collapsed="false" customFormat="false" customHeight="false" hidden="false" ht="13.3" outlineLevel="0" r="940">
      <c r="A940" s="16" t="n">
        <v>921</v>
      </c>
      <c r="B940" s="16" t="n">
        <f aca="false">ROUNDUP(A940/5,0)</f>
        <v>185</v>
      </c>
      <c r="C940" s="16" t="n">
        <f aca="false">ROUNDUP(A940/20.83333333,0)</f>
        <v>45</v>
      </c>
      <c r="D940" s="65" t="inlineStr">
        <f aca="false">IF(M940="",IF(C940=C939,D939,EDATE(D939,1)),M940)</f>
        <is>
          <t/>
        </is>
      </c>
      <c r="E940" s="16" t="n">
        <f aca="false">I939</f>
        <v>8527775.81</v>
      </c>
      <c r="F940" s="15" t="n">
        <f aca="false">ROUND(MIN($B$14,IF(SizeCalc="margin",E940*$E$13*$E$12/100000,E940*$I$13/$I$12/10)),2)</f>
        <v>100</v>
      </c>
      <c r="G940" s="15" t="n">
        <f aca="false">$B$12*$B$13</f>
        <v>10</v>
      </c>
      <c r="H940" s="15" t="n">
        <f aca="false">IF(Q940="",G940*F940*10,Q940)</f>
        <v>10000</v>
      </c>
      <c r="I940" s="18" t="n">
        <f aca="false">E940+H940</f>
        <v>8537775.81</v>
      </c>
      <c r="J940" s="18" t="n">
        <f aca="false">J939+(I940-I939)</f>
        <v>8487775.81</v>
      </c>
      <c r="K940" s="67" t="n">
        <f aca="false">H940/E940</f>
        <v>0.00117263870706751</v>
      </c>
      <c r="L940" s="67"/>
      <c r="M940" s="64"/>
      <c r="N940" s="16" t="str">
        <f aca="false">IF(M940="","",SUMIF('Daily Fills'!L919:L20905,'Growth Plan &amp; Statistics'!M940,'Daily Fills'!O919:O20905))</f>
        <v/>
      </c>
      <c r="O940" s="15" t="str">
        <f aca="false">IF(N940="","",SUMIF('Daily Fills'!L919:L20905,'Growth Plan &amp; Statistics'!M940,'Daily Fills'!P919:P20905))</f>
        <v/>
      </c>
      <c r="P940" s="15" t="str">
        <f aca="false">IF(O940="","",SUMIF('Daily Fills'!L919:L20917,'Growth Plan &amp; Statistics'!M940,'Daily Fills'!E919:E20917)/1000000)</f>
        <v/>
      </c>
      <c r="Q940" s="16"/>
      <c r="R940" s="16" t="str">
        <f aca="false">IF(N940="","",F940)</f>
        <v/>
      </c>
      <c r="S940" s="10"/>
    </row>
    <row collapsed="false" customFormat="false" customHeight="false" hidden="false" ht="13.3" outlineLevel="0" r="941">
      <c r="A941" s="16" t="n">
        <v>922</v>
      </c>
      <c r="B941" s="16" t="n">
        <f aca="false">ROUNDUP(A941/5,0)</f>
        <v>185</v>
      </c>
      <c r="C941" s="16" t="n">
        <f aca="false">ROUNDUP(A941/20.83333333,0)</f>
        <v>45</v>
      </c>
      <c r="D941" s="65" t="inlineStr">
        <f aca="false">IF(M941="",IF(C941=C940,D940,EDATE(D940,1)),M941)</f>
        <is>
          <t/>
        </is>
      </c>
      <c r="E941" s="16" t="n">
        <f aca="false">I940</f>
        <v>8537775.81</v>
      </c>
      <c r="F941" s="15" t="n">
        <f aca="false">ROUND(MIN($B$14,IF(SizeCalc="margin",E941*$E$13*$E$12/100000,E941*$I$13/$I$12/10)),2)</f>
        <v>100</v>
      </c>
      <c r="G941" s="15" t="n">
        <f aca="false">$B$12*$B$13</f>
        <v>10</v>
      </c>
      <c r="H941" s="15" t="n">
        <f aca="false">IF(Q941="",G941*F941*10,Q941)</f>
        <v>10000</v>
      </c>
      <c r="I941" s="18" t="n">
        <f aca="false">E941+H941</f>
        <v>8547775.81</v>
      </c>
      <c r="J941" s="18" t="n">
        <f aca="false">J940+(I941-I940)</f>
        <v>8497775.81</v>
      </c>
      <c r="K941" s="67" t="n">
        <f aca="false">H941/E941</f>
        <v>0.0011712652361154</v>
      </c>
      <c r="L941" s="67"/>
      <c r="M941" s="64"/>
      <c r="N941" s="16" t="str">
        <f aca="false">IF(M941="","",SUMIF('Daily Fills'!L920:L20906,'Growth Plan &amp; Statistics'!M941,'Daily Fills'!O920:O20906))</f>
        <v/>
      </c>
      <c r="O941" s="15" t="str">
        <f aca="false">IF(N941="","",SUMIF('Daily Fills'!L920:L20906,'Growth Plan &amp; Statistics'!M941,'Daily Fills'!P920:P20906))</f>
        <v/>
      </c>
      <c r="P941" s="15" t="str">
        <f aca="false">IF(O941="","",SUMIF('Daily Fills'!L920:L20918,'Growth Plan &amp; Statistics'!M941,'Daily Fills'!E920:E20918)/1000000)</f>
        <v/>
      </c>
      <c r="Q941" s="16"/>
      <c r="R941" s="16" t="str">
        <f aca="false">IF(N941="","",F941)</f>
        <v/>
      </c>
      <c r="S941" s="10"/>
    </row>
    <row collapsed="false" customFormat="false" customHeight="false" hidden="false" ht="13.3" outlineLevel="0" r="942">
      <c r="A942" s="16" t="n">
        <v>923</v>
      </c>
      <c r="B942" s="16" t="n">
        <f aca="false">ROUNDUP(A942/5,0)</f>
        <v>185</v>
      </c>
      <c r="C942" s="16" t="n">
        <f aca="false">ROUNDUP(A942/20.83333333,0)</f>
        <v>45</v>
      </c>
      <c r="D942" s="65" t="inlineStr">
        <f aca="false">IF(M942="",IF(C942=C941,D941,EDATE(D941,1)),M942)</f>
        <is>
          <t/>
        </is>
      </c>
      <c r="E942" s="16" t="n">
        <f aca="false">I941</f>
        <v>8547775.81</v>
      </c>
      <c r="F942" s="15" t="n">
        <f aca="false">ROUND(MIN($B$14,IF(SizeCalc="margin",E942*$E$13*$E$12/100000,E942*$I$13/$I$12/10)),2)</f>
        <v>100</v>
      </c>
      <c r="G942" s="15" t="n">
        <f aca="false">$B$12*$B$13</f>
        <v>10</v>
      </c>
      <c r="H942" s="15" t="n">
        <f aca="false">IF(Q942="",G942*F942*10,Q942)</f>
        <v>10000</v>
      </c>
      <c r="I942" s="18" t="n">
        <f aca="false">E942+H942</f>
        <v>8557775.81</v>
      </c>
      <c r="J942" s="18" t="n">
        <f aca="false">J941+(I942-I941)</f>
        <v>8507775.81</v>
      </c>
      <c r="K942" s="67" t="n">
        <f aca="false">H942/E942</f>
        <v>0.00116989497879683</v>
      </c>
      <c r="L942" s="67"/>
      <c r="M942" s="64"/>
      <c r="N942" s="16" t="str">
        <f aca="false">IF(M942="","",SUMIF('Daily Fills'!L921:L20907,'Growth Plan &amp; Statistics'!M942,'Daily Fills'!O921:O20907))</f>
        <v/>
      </c>
      <c r="O942" s="15" t="str">
        <f aca="false">IF(N942="","",SUMIF('Daily Fills'!L921:L20907,'Growth Plan &amp; Statistics'!M942,'Daily Fills'!P921:P20907))</f>
        <v/>
      </c>
      <c r="P942" s="15" t="str">
        <f aca="false">IF(O942="","",SUMIF('Daily Fills'!L921:L20919,'Growth Plan &amp; Statistics'!M942,'Daily Fills'!E921:E20919)/1000000)</f>
        <v/>
      </c>
      <c r="Q942" s="16"/>
      <c r="R942" s="16" t="str">
        <f aca="false">IF(N942="","",F942)</f>
        <v/>
      </c>
      <c r="S942" s="10"/>
    </row>
    <row collapsed="false" customFormat="false" customHeight="false" hidden="false" ht="13.3" outlineLevel="0" r="943">
      <c r="A943" s="16" t="n">
        <v>924</v>
      </c>
      <c r="B943" s="16" t="n">
        <f aca="false">ROUNDUP(A943/5,0)</f>
        <v>185</v>
      </c>
      <c r="C943" s="16" t="n">
        <f aca="false">ROUNDUP(A943/20.83333333,0)</f>
        <v>45</v>
      </c>
      <c r="D943" s="65" t="inlineStr">
        <f aca="false">IF(M943="",IF(C943=C942,D942,EDATE(D942,1)),M943)</f>
        <is>
          <t/>
        </is>
      </c>
      <c r="E943" s="16" t="n">
        <f aca="false">I942</f>
        <v>8557775.81</v>
      </c>
      <c r="F943" s="15" t="n">
        <f aca="false">ROUND(MIN($B$14,IF(SizeCalc="margin",E943*$E$13*$E$12/100000,E943*$I$13/$I$12/10)),2)</f>
        <v>100</v>
      </c>
      <c r="G943" s="15" t="n">
        <f aca="false">$B$12*$B$13</f>
        <v>10</v>
      </c>
      <c r="H943" s="15" t="n">
        <f aca="false">IF(Q943="",G943*F943*10,Q943)</f>
        <v>10000</v>
      </c>
      <c r="I943" s="18" t="n">
        <f aca="false">E943+H943</f>
        <v>8567775.81</v>
      </c>
      <c r="J943" s="18" t="n">
        <f aca="false">J942+(I943-I942)</f>
        <v>8517775.81</v>
      </c>
      <c r="K943" s="67" t="n">
        <f aca="false">H943/E943</f>
        <v>0.00116852792384614</v>
      </c>
      <c r="L943" s="67"/>
      <c r="M943" s="64"/>
      <c r="N943" s="16" t="str">
        <f aca="false">IF(M943="","",SUMIF('Daily Fills'!L922:L20908,'Growth Plan &amp; Statistics'!M943,'Daily Fills'!O922:O20908))</f>
        <v/>
      </c>
      <c r="O943" s="15" t="str">
        <f aca="false">IF(N943="","",SUMIF('Daily Fills'!L922:L20908,'Growth Plan &amp; Statistics'!M943,'Daily Fills'!P922:P20908))</f>
        <v/>
      </c>
      <c r="P943" s="15" t="str">
        <f aca="false">IF(O943="","",SUMIF('Daily Fills'!L922:L20920,'Growth Plan &amp; Statistics'!M943,'Daily Fills'!E922:E20920)/1000000)</f>
        <v/>
      </c>
      <c r="Q943" s="16"/>
      <c r="R943" s="16" t="str">
        <f aca="false">IF(N943="","",F943)</f>
        <v/>
      </c>
      <c r="S943" s="10"/>
    </row>
    <row collapsed="false" customFormat="false" customHeight="false" hidden="false" ht="13.3" outlineLevel="0" r="944">
      <c r="A944" s="16" t="n">
        <v>925</v>
      </c>
      <c r="B944" s="16" t="n">
        <f aca="false">ROUNDUP(A944/5,0)</f>
        <v>185</v>
      </c>
      <c r="C944" s="16" t="n">
        <f aca="false">ROUNDUP(A944/20.83333333,0)</f>
        <v>45</v>
      </c>
      <c r="D944" s="65" t="inlineStr">
        <f aca="false">IF(M944="",IF(C944=C943,D943,EDATE(D943,1)),M944)</f>
        <is>
          <t/>
        </is>
      </c>
      <c r="E944" s="16" t="n">
        <f aca="false">I943</f>
        <v>8567775.81</v>
      </c>
      <c r="F944" s="15" t="n">
        <f aca="false">ROUND(MIN($B$14,IF(SizeCalc="margin",E944*$E$13*$E$12/100000,E944*$I$13/$I$12/10)),2)</f>
        <v>100</v>
      </c>
      <c r="G944" s="15" t="n">
        <f aca="false">$B$12*$B$13</f>
        <v>10</v>
      </c>
      <c r="H944" s="15" t="n">
        <f aca="false">IF(Q944="",G944*F944*10,Q944)</f>
        <v>10000</v>
      </c>
      <c r="I944" s="18" t="n">
        <f aca="false">E944+H944</f>
        <v>8577775.81</v>
      </c>
      <c r="J944" s="18" t="n">
        <f aca="false">J943+(I944-I943)</f>
        <v>8527775.81</v>
      </c>
      <c r="K944" s="67" t="n">
        <f aca="false">H944/E944</f>
        <v>0.00116716406005026</v>
      </c>
      <c r="L944" s="67"/>
      <c r="M944" s="64"/>
      <c r="N944" s="16" t="str">
        <f aca="false">IF(M944="","",SUMIF('Daily Fills'!L923:L20909,'Growth Plan &amp; Statistics'!M944,'Daily Fills'!O923:O20909))</f>
        <v/>
      </c>
      <c r="O944" s="15" t="str">
        <f aca="false">IF(N944="","",SUMIF('Daily Fills'!L923:L20909,'Growth Plan &amp; Statistics'!M944,'Daily Fills'!P923:P20909))</f>
        <v/>
      </c>
      <c r="P944" s="15" t="str">
        <f aca="false">IF(O944="","",SUMIF('Daily Fills'!L923:L20921,'Growth Plan &amp; Statistics'!M944,'Daily Fills'!E923:E20921)/1000000)</f>
        <v/>
      </c>
      <c r="Q944" s="16"/>
      <c r="R944" s="16" t="str">
        <f aca="false">IF(N944="","",F944)</f>
        <v/>
      </c>
      <c r="S944" s="10"/>
    </row>
    <row collapsed="false" customFormat="false" customHeight="false" hidden="false" ht="13.3" outlineLevel="0" r="945">
      <c r="A945" s="16" t="n">
        <v>926</v>
      </c>
      <c r="B945" s="16" t="n">
        <f aca="false">ROUNDUP(A945/5,0)</f>
        <v>186</v>
      </c>
      <c r="C945" s="16" t="n">
        <f aca="false">ROUNDUP(A945/20.83333333,0)</f>
        <v>45</v>
      </c>
      <c r="D945" s="65" t="inlineStr">
        <f aca="false">IF(M945="",IF(C945=C944,D944,EDATE(D944,1)),M945)</f>
        <is>
          <t/>
        </is>
      </c>
      <c r="E945" s="16" t="n">
        <f aca="false">I944</f>
        <v>8577775.81</v>
      </c>
      <c r="F945" s="15" t="n">
        <f aca="false">ROUND(MIN($B$14,IF(SizeCalc="margin",E945*$E$13*$E$12/100000,E945*$I$13/$I$12/10)),2)</f>
        <v>100</v>
      </c>
      <c r="G945" s="15" t="n">
        <f aca="false">$B$12*$B$13</f>
        <v>10</v>
      </c>
      <c r="H945" s="15" t="n">
        <f aca="false">IF(Q945="",G945*F945*10,Q945)</f>
        <v>10000</v>
      </c>
      <c r="I945" s="18" t="n">
        <f aca="false">E945+H945</f>
        <v>8587775.81</v>
      </c>
      <c r="J945" s="18" t="n">
        <f aca="false">J944+(I945-I944)</f>
        <v>8537775.81</v>
      </c>
      <c r="K945" s="67" t="n">
        <f aca="false">H945/E945</f>
        <v>0.00116580337624842</v>
      </c>
      <c r="L945" s="67"/>
      <c r="M945" s="64"/>
      <c r="N945" s="16" t="str">
        <f aca="false">IF(M945="","",SUMIF('Daily Fills'!L924:L20910,'Growth Plan &amp; Statistics'!M945,'Daily Fills'!O924:O20910))</f>
        <v/>
      </c>
      <c r="O945" s="15" t="str">
        <f aca="false">IF(N945="","",SUMIF('Daily Fills'!L924:L20910,'Growth Plan &amp; Statistics'!M945,'Daily Fills'!P924:P20910))</f>
        <v/>
      </c>
      <c r="P945" s="15" t="str">
        <f aca="false">IF(O945="","",SUMIF('Daily Fills'!L924:L20922,'Growth Plan &amp; Statistics'!M945,'Daily Fills'!E924:E20922)/1000000)</f>
        <v/>
      </c>
      <c r="Q945" s="16"/>
      <c r="R945" s="16" t="str">
        <f aca="false">IF(N945="","",F945)</f>
        <v/>
      </c>
      <c r="S945" s="10"/>
    </row>
    <row collapsed="false" customFormat="false" customHeight="false" hidden="false" ht="13.3" outlineLevel="0" r="946">
      <c r="A946" s="16" t="n">
        <v>927</v>
      </c>
      <c r="B946" s="16" t="n">
        <f aca="false">ROUNDUP(A946/5,0)</f>
        <v>186</v>
      </c>
      <c r="C946" s="16" t="n">
        <f aca="false">ROUNDUP(A946/20.83333333,0)</f>
        <v>45</v>
      </c>
      <c r="D946" s="65" t="inlineStr">
        <f aca="false">IF(M946="",IF(C946=C945,D945,EDATE(D945,1)),M946)</f>
        <is>
          <t/>
        </is>
      </c>
      <c r="E946" s="16" t="n">
        <f aca="false">I945</f>
        <v>8587775.81</v>
      </c>
      <c r="F946" s="15" t="n">
        <f aca="false">ROUND(MIN($B$14,IF(SizeCalc="margin",E946*$E$13*$E$12/100000,E946*$I$13/$I$12/10)),2)</f>
        <v>100</v>
      </c>
      <c r="G946" s="15" t="n">
        <f aca="false">$B$12*$B$13</f>
        <v>10</v>
      </c>
      <c r="H946" s="15" t="n">
        <f aca="false">IF(Q946="",G946*F946*10,Q946)</f>
        <v>10000</v>
      </c>
      <c r="I946" s="18" t="n">
        <f aca="false">E946+H946</f>
        <v>8597775.81</v>
      </c>
      <c r="J946" s="18" t="n">
        <f aca="false">J945+(I946-I945)</f>
        <v>8547775.81</v>
      </c>
      <c r="K946" s="67" t="n">
        <f aca="false">H946/E946</f>
        <v>0.00116444586133182</v>
      </c>
      <c r="L946" s="67"/>
      <c r="M946" s="64"/>
      <c r="N946" s="16" t="str">
        <f aca="false">IF(M946="","",SUMIF('Daily Fills'!L925:L20911,'Growth Plan &amp; Statistics'!M946,'Daily Fills'!O925:O20911))</f>
        <v/>
      </c>
      <c r="O946" s="15" t="str">
        <f aca="false">IF(N946="","",SUMIF('Daily Fills'!L925:L20911,'Growth Plan &amp; Statistics'!M946,'Daily Fills'!P925:P20911))</f>
        <v/>
      </c>
      <c r="P946" s="15" t="str">
        <f aca="false">IF(O946="","",SUMIF('Daily Fills'!L925:L20923,'Growth Plan &amp; Statistics'!M946,'Daily Fills'!E925:E20923)/1000000)</f>
        <v/>
      </c>
      <c r="Q946" s="16"/>
      <c r="R946" s="16" t="str">
        <f aca="false">IF(N946="","",F946)</f>
        <v/>
      </c>
      <c r="S946" s="10"/>
    </row>
    <row collapsed="false" customFormat="false" customHeight="false" hidden="false" ht="13.3" outlineLevel="0" r="947">
      <c r="A947" s="16" t="n">
        <v>928</v>
      </c>
      <c r="B947" s="16" t="n">
        <f aca="false">ROUNDUP(A947/5,0)</f>
        <v>186</v>
      </c>
      <c r="C947" s="16" t="n">
        <f aca="false">ROUNDUP(A947/20.83333333,0)</f>
        <v>45</v>
      </c>
      <c r="D947" s="65" t="inlineStr">
        <f aca="false">IF(M947="",IF(C947=C946,D946,EDATE(D946,1)),M947)</f>
        <is>
          <t/>
        </is>
      </c>
      <c r="E947" s="16" t="n">
        <f aca="false">I946</f>
        <v>8597775.81</v>
      </c>
      <c r="F947" s="15" t="n">
        <f aca="false">ROUND(MIN($B$14,IF(SizeCalc="margin",E947*$E$13*$E$12/100000,E947*$I$13/$I$12/10)),2)</f>
        <v>100</v>
      </c>
      <c r="G947" s="15" t="n">
        <f aca="false">$B$12*$B$13</f>
        <v>10</v>
      </c>
      <c r="H947" s="15" t="n">
        <f aca="false">IF(Q947="",G947*F947*10,Q947)</f>
        <v>10000</v>
      </c>
      <c r="I947" s="18" t="n">
        <f aca="false">E947+H947</f>
        <v>8607775.81</v>
      </c>
      <c r="J947" s="18" t="n">
        <f aca="false">J946+(I947-I946)</f>
        <v>8557775.81</v>
      </c>
      <c r="K947" s="67" t="n">
        <f aca="false">H947/E947</f>
        <v>0.00116309150424335</v>
      </c>
      <c r="L947" s="67"/>
      <c r="M947" s="64"/>
      <c r="N947" s="16" t="str">
        <f aca="false">IF(M947="","",SUMIF('Daily Fills'!L926:L20912,'Growth Plan &amp; Statistics'!M947,'Daily Fills'!O926:O20912))</f>
        <v/>
      </c>
      <c r="O947" s="15" t="str">
        <f aca="false">IF(N947="","",SUMIF('Daily Fills'!L926:L20912,'Growth Plan &amp; Statistics'!M947,'Daily Fills'!P926:P20912))</f>
        <v/>
      </c>
      <c r="P947" s="15" t="str">
        <f aca="false">IF(O947="","",SUMIF('Daily Fills'!L926:L20924,'Growth Plan &amp; Statistics'!M947,'Daily Fills'!E926:E20924)/1000000)</f>
        <v/>
      </c>
      <c r="Q947" s="16"/>
      <c r="R947" s="16" t="str">
        <f aca="false">IF(N947="","",F947)</f>
        <v/>
      </c>
      <c r="S947" s="10"/>
    </row>
    <row collapsed="false" customFormat="false" customHeight="false" hidden="false" ht="13.3" outlineLevel="0" r="948">
      <c r="A948" s="16" t="n">
        <v>929</v>
      </c>
      <c r="B948" s="16" t="n">
        <f aca="false">ROUNDUP(A948/5,0)</f>
        <v>186</v>
      </c>
      <c r="C948" s="16" t="n">
        <f aca="false">ROUNDUP(A948/20.83333333,0)</f>
        <v>45</v>
      </c>
      <c r="D948" s="65" t="inlineStr">
        <f aca="false">IF(M948="",IF(C948=C947,D947,EDATE(D947,1)),M948)</f>
        <is>
          <t/>
        </is>
      </c>
      <c r="E948" s="16" t="n">
        <f aca="false">I947</f>
        <v>8607775.81</v>
      </c>
      <c r="F948" s="15" t="n">
        <f aca="false">ROUND(MIN($B$14,IF(SizeCalc="margin",E948*$E$13*$E$12/100000,E948*$I$13/$I$12/10)),2)</f>
        <v>100</v>
      </c>
      <c r="G948" s="15" t="n">
        <f aca="false">$B$12*$B$13</f>
        <v>10</v>
      </c>
      <c r="H948" s="15" t="n">
        <f aca="false">IF(Q948="",G948*F948*10,Q948)</f>
        <v>10000</v>
      </c>
      <c r="I948" s="18" t="n">
        <f aca="false">E948+H948</f>
        <v>8617775.81</v>
      </c>
      <c r="J948" s="18" t="n">
        <f aca="false">J947+(I948-I947)</f>
        <v>8567775.81</v>
      </c>
      <c r="K948" s="67" t="n">
        <f aca="false">H948/E948</f>
        <v>0.00116174029397729</v>
      </c>
      <c r="L948" s="67"/>
      <c r="M948" s="64"/>
      <c r="N948" s="16" t="str">
        <f aca="false">IF(M948="","",SUMIF('Daily Fills'!L927:L20913,'Growth Plan &amp; Statistics'!M948,'Daily Fills'!O927:O20913))</f>
        <v/>
      </c>
      <c r="O948" s="15" t="str">
        <f aca="false">IF(N948="","",SUMIF('Daily Fills'!L927:L20913,'Growth Plan &amp; Statistics'!M948,'Daily Fills'!P927:P20913))</f>
        <v/>
      </c>
      <c r="P948" s="15" t="str">
        <f aca="false">IF(O948="","",SUMIF('Daily Fills'!L927:L20925,'Growth Plan &amp; Statistics'!M948,'Daily Fills'!E927:E20925)/1000000)</f>
        <v/>
      </c>
      <c r="Q948" s="16"/>
      <c r="R948" s="16" t="str">
        <f aca="false">IF(N948="","",F948)</f>
        <v/>
      </c>
      <c r="S948" s="10"/>
    </row>
    <row collapsed="false" customFormat="false" customHeight="false" hidden="false" ht="13.3" outlineLevel="0" r="949">
      <c r="A949" s="16" t="n">
        <v>930</v>
      </c>
      <c r="B949" s="16" t="n">
        <f aca="false">ROUNDUP(A949/5,0)</f>
        <v>186</v>
      </c>
      <c r="C949" s="16" t="n">
        <f aca="false">ROUNDUP(A949/20.83333333,0)</f>
        <v>45</v>
      </c>
      <c r="D949" s="65" t="inlineStr">
        <f aca="false">IF(M949="",IF(C949=C948,D948,EDATE(D948,1)),M949)</f>
        <is>
          <t/>
        </is>
      </c>
      <c r="E949" s="16" t="n">
        <f aca="false">I948</f>
        <v>8617775.81</v>
      </c>
      <c r="F949" s="15" t="n">
        <f aca="false">ROUND(MIN($B$14,IF(SizeCalc="margin",E949*$E$13*$E$12/100000,E949*$I$13/$I$12/10)),2)</f>
        <v>100</v>
      </c>
      <c r="G949" s="15" t="n">
        <f aca="false">$B$12*$B$13</f>
        <v>10</v>
      </c>
      <c r="H949" s="15" t="n">
        <f aca="false">IF(Q949="",G949*F949*10,Q949)</f>
        <v>10000</v>
      </c>
      <c r="I949" s="18" t="n">
        <f aca="false">E949+H949</f>
        <v>8627775.81</v>
      </c>
      <c r="J949" s="18" t="n">
        <f aca="false">J948+(I949-I948)</f>
        <v>8577775.81</v>
      </c>
      <c r="K949" s="67" t="n">
        <f aca="false">H949/E949</f>
        <v>0.00116039221957899</v>
      </c>
      <c r="L949" s="67"/>
      <c r="M949" s="64"/>
      <c r="N949" s="16" t="str">
        <f aca="false">IF(M949="","",SUMIF('Daily Fills'!L928:L20914,'Growth Plan &amp; Statistics'!M949,'Daily Fills'!O928:O20914))</f>
        <v/>
      </c>
      <c r="O949" s="15" t="str">
        <f aca="false">IF(N949="","",SUMIF('Daily Fills'!L928:L20914,'Growth Plan &amp; Statistics'!M949,'Daily Fills'!P928:P20914))</f>
        <v/>
      </c>
      <c r="P949" s="15" t="str">
        <f aca="false">IF(O949="","",SUMIF('Daily Fills'!L928:L20926,'Growth Plan &amp; Statistics'!M949,'Daily Fills'!E928:E20926)/1000000)</f>
        <v/>
      </c>
      <c r="Q949" s="16"/>
      <c r="R949" s="16" t="str">
        <f aca="false">IF(N949="","",F949)</f>
        <v/>
      </c>
      <c r="S949" s="10"/>
    </row>
    <row collapsed="false" customFormat="false" customHeight="false" hidden="false" ht="13.3" outlineLevel="0" r="950">
      <c r="A950" s="16" t="n">
        <v>931</v>
      </c>
      <c r="B950" s="16" t="n">
        <f aca="false">ROUNDUP(A950/5,0)</f>
        <v>187</v>
      </c>
      <c r="C950" s="16" t="n">
        <f aca="false">ROUNDUP(A950/20.83333333,0)</f>
        <v>45</v>
      </c>
      <c r="D950" s="65" t="inlineStr">
        <f aca="false">IF(M950="",IF(C950=C949,D949,EDATE(D949,1)),M950)</f>
        <is>
          <t/>
        </is>
      </c>
      <c r="E950" s="16" t="n">
        <f aca="false">I949</f>
        <v>8627775.81</v>
      </c>
      <c r="F950" s="15" t="n">
        <f aca="false">ROUND(MIN($B$14,IF(SizeCalc="margin",E950*$E$13*$E$12/100000,E950*$I$13/$I$12/10)),2)</f>
        <v>100</v>
      </c>
      <c r="G950" s="15" t="n">
        <f aca="false">$B$12*$B$13</f>
        <v>10</v>
      </c>
      <c r="H950" s="15" t="n">
        <f aca="false">IF(Q950="",G950*F950*10,Q950)</f>
        <v>10000</v>
      </c>
      <c r="I950" s="18" t="n">
        <f aca="false">E950+H950</f>
        <v>8637775.81</v>
      </c>
      <c r="J950" s="18" t="n">
        <f aca="false">J949+(I950-I949)</f>
        <v>8587775.81</v>
      </c>
      <c r="K950" s="67" t="n">
        <f aca="false">H950/E950</f>
        <v>0.00115904727014459</v>
      </c>
      <c r="L950" s="67"/>
      <c r="M950" s="64"/>
      <c r="N950" s="16" t="str">
        <f aca="false">IF(M950="","",SUMIF('Daily Fills'!L929:L20915,'Growth Plan &amp; Statistics'!M950,'Daily Fills'!O929:O20915))</f>
        <v/>
      </c>
      <c r="O950" s="15" t="str">
        <f aca="false">IF(N950="","",SUMIF('Daily Fills'!L929:L20915,'Growth Plan &amp; Statistics'!M950,'Daily Fills'!P929:P20915))</f>
        <v/>
      </c>
      <c r="P950" s="15" t="str">
        <f aca="false">IF(O950="","",SUMIF('Daily Fills'!L929:L20927,'Growth Plan &amp; Statistics'!M950,'Daily Fills'!E929:E20927)/1000000)</f>
        <v/>
      </c>
      <c r="Q950" s="16"/>
      <c r="R950" s="16" t="str">
        <f aca="false">IF(N950="","",F950)</f>
        <v/>
      </c>
      <c r="S950" s="10"/>
    </row>
    <row collapsed="false" customFormat="false" customHeight="false" hidden="false" ht="13.3" outlineLevel="0" r="951">
      <c r="A951" s="16" t="n">
        <v>932</v>
      </c>
      <c r="B951" s="16" t="n">
        <f aca="false">ROUNDUP(A951/5,0)</f>
        <v>187</v>
      </c>
      <c r="C951" s="16" t="n">
        <f aca="false">ROUNDUP(A951/20.83333333,0)</f>
        <v>45</v>
      </c>
      <c r="D951" s="65" t="inlineStr">
        <f aca="false">IF(M951="",IF(C951=C950,D950,EDATE(D950,1)),M951)</f>
        <is>
          <t/>
        </is>
      </c>
      <c r="E951" s="16" t="n">
        <f aca="false">I950</f>
        <v>8637775.81</v>
      </c>
      <c r="F951" s="15" t="n">
        <f aca="false">ROUND(MIN($B$14,IF(SizeCalc="margin",E951*$E$13*$E$12/100000,E951*$I$13/$I$12/10)),2)</f>
        <v>100</v>
      </c>
      <c r="G951" s="15" t="n">
        <f aca="false">$B$12*$B$13</f>
        <v>10</v>
      </c>
      <c r="H951" s="15" t="n">
        <f aca="false">IF(Q951="",G951*F951*10,Q951)</f>
        <v>10000</v>
      </c>
      <c r="I951" s="18" t="n">
        <f aca="false">E951+H951</f>
        <v>8647775.81</v>
      </c>
      <c r="J951" s="18" t="n">
        <f aca="false">J950+(I951-I950)</f>
        <v>8597775.81</v>
      </c>
      <c r="K951" s="67" t="n">
        <f aca="false">H951/E951</f>
        <v>0.00115770543482073</v>
      </c>
      <c r="L951" s="67"/>
      <c r="M951" s="64"/>
      <c r="N951" s="16" t="str">
        <f aca="false">IF(M951="","",SUMIF('Daily Fills'!L930:L20916,'Growth Plan &amp; Statistics'!M951,'Daily Fills'!O930:O20916))</f>
        <v/>
      </c>
      <c r="O951" s="15" t="str">
        <f aca="false">IF(N951="","",SUMIF('Daily Fills'!L930:L20916,'Growth Plan &amp; Statistics'!M951,'Daily Fills'!P930:P20916))</f>
        <v/>
      </c>
      <c r="P951" s="15" t="str">
        <f aca="false">IF(O951="","",SUMIF('Daily Fills'!L930:L20928,'Growth Plan &amp; Statistics'!M951,'Daily Fills'!E930:E20928)/1000000)</f>
        <v/>
      </c>
      <c r="Q951" s="16"/>
      <c r="R951" s="16" t="str">
        <f aca="false">IF(N951="","",F951)</f>
        <v/>
      </c>
      <c r="S951" s="10"/>
    </row>
    <row collapsed="false" customFormat="false" customHeight="false" hidden="false" ht="13.3" outlineLevel="0" r="952">
      <c r="A952" s="16" t="n">
        <v>933</v>
      </c>
      <c r="B952" s="16" t="n">
        <f aca="false">ROUNDUP(A952/5,0)</f>
        <v>187</v>
      </c>
      <c r="C952" s="16" t="n">
        <f aca="false">ROUNDUP(A952/20.83333333,0)</f>
        <v>45</v>
      </c>
      <c r="D952" s="65" t="inlineStr">
        <f aca="false">IF(M952="",IF(C952=C951,D951,EDATE(D951,1)),M952)</f>
        <is>
          <t/>
        </is>
      </c>
      <c r="E952" s="16" t="n">
        <f aca="false">I951</f>
        <v>8647775.81</v>
      </c>
      <c r="F952" s="15" t="n">
        <f aca="false">ROUND(MIN($B$14,IF(SizeCalc="margin",E952*$E$13*$E$12/100000,E952*$I$13/$I$12/10)),2)</f>
        <v>100</v>
      </c>
      <c r="G952" s="15" t="n">
        <f aca="false">$B$12*$B$13</f>
        <v>10</v>
      </c>
      <c r="H952" s="15" t="n">
        <f aca="false">IF(Q952="",G952*F952*10,Q952)</f>
        <v>10000</v>
      </c>
      <c r="I952" s="18" t="n">
        <f aca="false">E952+H952</f>
        <v>8657775.81</v>
      </c>
      <c r="J952" s="18" t="n">
        <f aca="false">J951+(I952-I951)</f>
        <v>8607775.81</v>
      </c>
      <c r="K952" s="67" t="n">
        <f aca="false">H952/E952</f>
        <v>0.00115636670280424</v>
      </c>
      <c r="L952" s="67"/>
      <c r="M952" s="64"/>
      <c r="N952" s="16" t="str">
        <f aca="false">IF(M952="","",SUMIF('Daily Fills'!L931:L20917,'Growth Plan &amp; Statistics'!M952,'Daily Fills'!O931:O20917))</f>
        <v/>
      </c>
      <c r="O952" s="15" t="str">
        <f aca="false">IF(N952="","",SUMIF('Daily Fills'!L931:L20917,'Growth Plan &amp; Statistics'!M952,'Daily Fills'!P931:P20917))</f>
        <v/>
      </c>
      <c r="P952" s="15" t="str">
        <f aca="false">IF(O952="","",SUMIF('Daily Fills'!L931:L20929,'Growth Plan &amp; Statistics'!M952,'Daily Fills'!E931:E20929)/1000000)</f>
        <v/>
      </c>
      <c r="Q952" s="16"/>
      <c r="R952" s="16" t="str">
        <f aca="false">IF(N952="","",F952)</f>
        <v/>
      </c>
      <c r="S952" s="10"/>
    </row>
    <row collapsed="false" customFormat="false" customHeight="false" hidden="false" ht="13.3" outlineLevel="0" r="953">
      <c r="A953" s="16" t="n">
        <v>934</v>
      </c>
      <c r="B953" s="16" t="n">
        <f aca="false">ROUNDUP(A953/5,0)</f>
        <v>187</v>
      </c>
      <c r="C953" s="16" t="n">
        <f aca="false">ROUNDUP(A953/20.83333333,0)</f>
        <v>45</v>
      </c>
      <c r="D953" s="65" t="inlineStr">
        <f aca="false">IF(M953="",IF(C953=C952,D952,EDATE(D952,1)),M953)</f>
        <is>
          <t/>
        </is>
      </c>
      <c r="E953" s="16" t="n">
        <f aca="false">I952</f>
        <v>8657775.81</v>
      </c>
      <c r="F953" s="15" t="n">
        <f aca="false">ROUND(MIN($B$14,IF(SizeCalc="margin",E953*$E$13*$E$12/100000,E953*$I$13/$I$12/10)),2)</f>
        <v>100</v>
      </c>
      <c r="G953" s="15" t="n">
        <f aca="false">$B$12*$B$13</f>
        <v>10</v>
      </c>
      <c r="H953" s="15" t="n">
        <f aca="false">IF(Q953="",G953*F953*10,Q953)</f>
        <v>10000</v>
      </c>
      <c r="I953" s="18" t="n">
        <f aca="false">E953+H953</f>
        <v>8667775.81</v>
      </c>
      <c r="J953" s="18" t="n">
        <f aca="false">J952+(I953-I952)</f>
        <v>8617775.81</v>
      </c>
      <c r="K953" s="67" t="n">
        <f aca="false">H953/E953</f>
        <v>0.00115503106334189</v>
      </c>
      <c r="L953" s="67"/>
      <c r="M953" s="64"/>
      <c r="N953" s="16" t="str">
        <f aca="false">IF(M953="","",SUMIF('Daily Fills'!L932:L20918,'Growth Plan &amp; Statistics'!M953,'Daily Fills'!O932:O20918))</f>
        <v/>
      </c>
      <c r="O953" s="15" t="str">
        <f aca="false">IF(N953="","",SUMIF('Daily Fills'!L932:L20918,'Growth Plan &amp; Statistics'!M953,'Daily Fills'!P932:P20918))</f>
        <v/>
      </c>
      <c r="P953" s="15" t="str">
        <f aca="false">IF(O953="","",SUMIF('Daily Fills'!L932:L20930,'Growth Plan &amp; Statistics'!M953,'Daily Fills'!E932:E20930)/1000000)</f>
        <v/>
      </c>
      <c r="Q953" s="16"/>
      <c r="R953" s="16" t="str">
        <f aca="false">IF(N953="","",F953)</f>
        <v/>
      </c>
      <c r="S953" s="10"/>
    </row>
    <row collapsed="false" customFormat="false" customHeight="false" hidden="false" ht="13.3" outlineLevel="0" r="954">
      <c r="A954" s="16" t="n">
        <v>935</v>
      </c>
      <c r="B954" s="16" t="n">
        <f aca="false">ROUNDUP(A954/5,0)</f>
        <v>187</v>
      </c>
      <c r="C954" s="16" t="n">
        <f aca="false">ROUNDUP(A954/20.83333333,0)</f>
        <v>45</v>
      </c>
      <c r="D954" s="65" t="inlineStr">
        <f aca="false">IF(M954="",IF(C954=C953,D953,EDATE(D953,1)),M954)</f>
        <is>
          <t/>
        </is>
      </c>
      <c r="E954" s="16" t="n">
        <f aca="false">I953</f>
        <v>8667775.81</v>
      </c>
      <c r="F954" s="15" t="n">
        <f aca="false">ROUND(MIN($B$14,IF(SizeCalc="margin",E954*$E$13*$E$12/100000,E954*$I$13/$I$12/10)),2)</f>
        <v>100</v>
      </c>
      <c r="G954" s="15" t="n">
        <f aca="false">$B$12*$B$13</f>
        <v>10</v>
      </c>
      <c r="H954" s="15" t="n">
        <f aca="false">IF(Q954="",G954*F954*10,Q954)</f>
        <v>10000</v>
      </c>
      <c r="I954" s="18" t="n">
        <f aca="false">E954+H954</f>
        <v>8677775.81</v>
      </c>
      <c r="J954" s="18" t="n">
        <f aca="false">J953+(I954-I953)</f>
        <v>8627775.81</v>
      </c>
      <c r="K954" s="67" t="n">
        <f aca="false">H954/E954</f>
        <v>0.00115369850573004</v>
      </c>
      <c r="L954" s="67"/>
      <c r="M954" s="64"/>
      <c r="N954" s="16" t="str">
        <f aca="false">IF(M954="","",SUMIF('Daily Fills'!L933:L20919,'Growth Plan &amp; Statistics'!M954,'Daily Fills'!O933:O20919))</f>
        <v/>
      </c>
      <c r="O954" s="15" t="str">
        <f aca="false">IF(N954="","",SUMIF('Daily Fills'!L933:L20919,'Growth Plan &amp; Statistics'!M954,'Daily Fills'!P933:P20919))</f>
        <v/>
      </c>
      <c r="P954" s="15" t="str">
        <f aca="false">IF(O954="","",SUMIF('Daily Fills'!L933:L20931,'Growth Plan &amp; Statistics'!M954,'Daily Fills'!E933:E20931)/1000000)</f>
        <v/>
      </c>
      <c r="Q954" s="16"/>
      <c r="R954" s="16" t="str">
        <f aca="false">IF(N954="","",F954)</f>
        <v/>
      </c>
      <c r="S954" s="10"/>
    </row>
    <row collapsed="false" customFormat="false" customHeight="false" hidden="false" ht="13.3" outlineLevel="0" r="955">
      <c r="A955" s="16" t="n">
        <v>936</v>
      </c>
      <c r="B955" s="16" t="n">
        <f aca="false">ROUNDUP(A955/5,0)</f>
        <v>188</v>
      </c>
      <c r="C955" s="16" t="n">
        <f aca="false">ROUNDUP(A955/20.83333333,0)</f>
        <v>45</v>
      </c>
      <c r="D955" s="65" t="inlineStr">
        <f aca="false">IF(M955="",IF(C955=C954,D954,EDATE(D954,1)),M955)</f>
        <is>
          <t/>
        </is>
      </c>
      <c r="E955" s="16" t="n">
        <f aca="false">I954</f>
        <v>8677775.81</v>
      </c>
      <c r="F955" s="15" t="n">
        <f aca="false">ROUND(MIN($B$14,IF(SizeCalc="margin",E955*$E$13*$E$12/100000,E955*$I$13/$I$12/10)),2)</f>
        <v>100</v>
      </c>
      <c r="G955" s="15" t="n">
        <f aca="false">$B$12*$B$13</f>
        <v>10</v>
      </c>
      <c r="H955" s="15" t="n">
        <f aca="false">IF(Q955="",G955*F955*10,Q955)</f>
        <v>10000</v>
      </c>
      <c r="I955" s="18" t="n">
        <f aca="false">E955+H955</f>
        <v>8687775.81</v>
      </c>
      <c r="J955" s="18" t="n">
        <f aca="false">J954+(I955-I954)</f>
        <v>8637775.81</v>
      </c>
      <c r="K955" s="67" t="n">
        <f aca="false">H955/E955</f>
        <v>0.00115236901931441</v>
      </c>
      <c r="L955" s="67"/>
      <c r="M955" s="64"/>
      <c r="N955" s="16" t="str">
        <f aca="false">IF(M955="","",SUMIF('Daily Fills'!L934:L20920,'Growth Plan &amp; Statistics'!M955,'Daily Fills'!O934:O20920))</f>
        <v/>
      </c>
      <c r="O955" s="15" t="str">
        <f aca="false">IF(N955="","",SUMIF('Daily Fills'!L934:L20920,'Growth Plan &amp; Statistics'!M955,'Daily Fills'!P934:P20920))</f>
        <v/>
      </c>
      <c r="P955" s="15" t="str">
        <f aca="false">IF(O955="","",SUMIF('Daily Fills'!L934:L20932,'Growth Plan &amp; Statistics'!M955,'Daily Fills'!E934:E20932)/1000000)</f>
        <v/>
      </c>
      <c r="Q955" s="16"/>
      <c r="R955" s="16" t="str">
        <f aca="false">IF(N955="","",F955)</f>
        <v/>
      </c>
      <c r="S955" s="10"/>
    </row>
    <row collapsed="false" customFormat="false" customHeight="false" hidden="false" ht="13.3" outlineLevel="0" r="956">
      <c r="A956" s="16" t="n">
        <v>937</v>
      </c>
      <c r="B956" s="16" t="n">
        <f aca="false">ROUNDUP(A956/5,0)</f>
        <v>188</v>
      </c>
      <c r="C956" s="16" t="n">
        <f aca="false">ROUNDUP(A956/20.83333333,0)</f>
        <v>45</v>
      </c>
      <c r="D956" s="65" t="inlineStr">
        <f aca="false">IF(M956="",IF(C956=C955,D955,EDATE(D955,1)),M956)</f>
        <is>
          <t/>
        </is>
      </c>
      <c r="E956" s="16" t="n">
        <f aca="false">I955</f>
        <v>8687775.81</v>
      </c>
      <c r="F956" s="15" t="n">
        <f aca="false">ROUND(MIN($B$14,IF(SizeCalc="margin",E956*$E$13*$E$12/100000,E956*$I$13/$I$12/10)),2)</f>
        <v>100</v>
      </c>
      <c r="G956" s="15" t="n">
        <f aca="false">$B$12*$B$13</f>
        <v>10</v>
      </c>
      <c r="H956" s="15" t="n">
        <f aca="false">IF(Q956="",G956*F956*10,Q956)</f>
        <v>10000</v>
      </c>
      <c r="I956" s="18" t="n">
        <f aca="false">E956+H956</f>
        <v>8697775.81</v>
      </c>
      <c r="J956" s="18" t="n">
        <f aca="false">J955+(I956-I955)</f>
        <v>8647775.81</v>
      </c>
      <c r="K956" s="67" t="n">
        <f aca="false">H956/E956</f>
        <v>0.00115104259348976</v>
      </c>
      <c r="L956" s="67"/>
      <c r="M956" s="64"/>
      <c r="N956" s="16" t="str">
        <f aca="false">IF(M956="","",SUMIF('Daily Fills'!L935:L20921,'Growth Plan &amp; Statistics'!M956,'Daily Fills'!O935:O20921))</f>
        <v/>
      </c>
      <c r="O956" s="15" t="str">
        <f aca="false">IF(N956="","",SUMIF('Daily Fills'!L935:L20921,'Growth Plan &amp; Statistics'!M956,'Daily Fills'!P935:P20921))</f>
        <v/>
      </c>
      <c r="P956" s="15" t="str">
        <f aca="false">IF(O956="","",SUMIF('Daily Fills'!L935:L20933,'Growth Plan &amp; Statistics'!M956,'Daily Fills'!E935:E20933)/1000000)</f>
        <v/>
      </c>
      <c r="Q956" s="16"/>
      <c r="R956" s="16" t="str">
        <f aca="false">IF(N956="","",F956)</f>
        <v/>
      </c>
      <c r="S956" s="10"/>
    </row>
    <row collapsed="false" customFormat="false" customHeight="false" hidden="false" ht="13.3" outlineLevel="0" r="957">
      <c r="A957" s="16" t="n">
        <v>938</v>
      </c>
      <c r="B957" s="16" t="n">
        <f aca="false">ROUNDUP(A957/5,0)</f>
        <v>188</v>
      </c>
      <c r="C957" s="16" t="n">
        <f aca="false">ROUNDUP(A957/20.83333333,0)</f>
        <v>46</v>
      </c>
      <c r="D957" s="65" t="n">
        <f aca="false">IF(M957="",IF(C957=C956,D956,EDATE(D956,1)),M957)</f>
        <v>43179</v>
      </c>
      <c r="E957" s="16" t="n">
        <f aca="false">I956</f>
        <v>8697775.81</v>
      </c>
      <c r="F957" s="15" t="n">
        <f aca="false">ROUND(MIN($B$14,IF(SizeCalc="margin",E957*$E$13*$E$12/100000,E957*$I$13/$I$12/10)),2)</f>
        <v>100</v>
      </c>
      <c r="G957" s="15" t="n">
        <f aca="false">$B$12*$B$13</f>
        <v>10</v>
      </c>
      <c r="H957" s="15" t="n">
        <f aca="false">IF(Q957="",G957*F957*10,Q957)</f>
        <v>10000</v>
      </c>
      <c r="I957" s="18" t="n">
        <f aca="false">E957+H957</f>
        <v>8707775.81</v>
      </c>
      <c r="J957" s="18" t="n">
        <f aca="false">J956+(I957-I956)</f>
        <v>8657775.81</v>
      </c>
      <c r="K957" s="67" t="n">
        <f aca="false">H957/E957</f>
        <v>0.00114971921769963</v>
      </c>
      <c r="L957" s="67"/>
      <c r="M957" s="64"/>
      <c r="N957" s="16" t="str">
        <f aca="false">IF(M957="","",SUMIF('Daily Fills'!L936:L20922,'Growth Plan &amp; Statistics'!M957,'Daily Fills'!O936:O20922))</f>
        <v/>
      </c>
      <c r="O957" s="15" t="str">
        <f aca="false">IF(N957="","",SUMIF('Daily Fills'!L936:L20922,'Growth Plan &amp; Statistics'!M957,'Daily Fills'!P936:P20922))</f>
        <v/>
      </c>
      <c r="P957" s="15" t="str">
        <f aca="false">IF(O957="","",SUMIF('Daily Fills'!L936:L20934,'Growth Plan &amp; Statistics'!M957,'Daily Fills'!E936:E20934)/1000000)</f>
        <v/>
      </c>
      <c r="Q957" s="16"/>
      <c r="R957" s="16" t="str">
        <f aca="false">IF(N957="","",F957)</f>
        <v/>
      </c>
      <c r="S957" s="10"/>
    </row>
    <row collapsed="false" customFormat="false" customHeight="false" hidden="false" ht="13.3" outlineLevel="0" r="958">
      <c r="A958" s="16" t="n">
        <v>939</v>
      </c>
      <c r="B958" s="16" t="n">
        <f aca="false">ROUNDUP(A958/5,0)</f>
        <v>188</v>
      </c>
      <c r="C958" s="16" t="n">
        <f aca="false">ROUNDUP(A958/20.83333333,0)</f>
        <v>46</v>
      </c>
      <c r="D958" s="65" t="inlineStr">
        <f aca="false">IF(M958="",IF(C958=C957,D957,EDATE(D957,1)),M958)</f>
        <is>
          <t/>
        </is>
      </c>
      <c r="E958" s="16" t="n">
        <f aca="false">I957</f>
        <v>8707775.81</v>
      </c>
      <c r="F958" s="15" t="n">
        <f aca="false">ROUND(MIN($B$14,IF(SizeCalc="margin",E958*$E$13*$E$12/100000,E958*$I$13/$I$12/10)),2)</f>
        <v>100</v>
      </c>
      <c r="G958" s="15" t="n">
        <f aca="false">$B$12*$B$13</f>
        <v>10</v>
      </c>
      <c r="H958" s="15" t="n">
        <f aca="false">IF(Q958="",G958*F958*10,Q958)</f>
        <v>10000</v>
      </c>
      <c r="I958" s="18" t="n">
        <f aca="false">E958+H958</f>
        <v>8717775.81</v>
      </c>
      <c r="J958" s="18" t="n">
        <f aca="false">J957+(I958-I957)</f>
        <v>8667775.81</v>
      </c>
      <c r="K958" s="67" t="n">
        <f aca="false">H958/E958</f>
        <v>0.00114839888143606</v>
      </c>
      <c r="L958" s="67"/>
      <c r="M958" s="64"/>
      <c r="N958" s="16" t="str">
        <f aca="false">IF(M958="","",SUMIF('Daily Fills'!L937:L20923,'Growth Plan &amp; Statistics'!M958,'Daily Fills'!O937:O20923))</f>
        <v/>
      </c>
      <c r="O958" s="15" t="str">
        <f aca="false">IF(N958="","",SUMIF('Daily Fills'!L937:L20923,'Growth Plan &amp; Statistics'!M958,'Daily Fills'!P937:P20923))</f>
        <v/>
      </c>
      <c r="P958" s="15" t="str">
        <f aca="false">IF(O958="","",SUMIF('Daily Fills'!L937:L20935,'Growth Plan &amp; Statistics'!M958,'Daily Fills'!E937:E20935)/1000000)</f>
        <v/>
      </c>
      <c r="Q958" s="16"/>
      <c r="R958" s="16" t="str">
        <f aca="false">IF(N958="","",F958)</f>
        <v/>
      </c>
      <c r="S958" s="10"/>
    </row>
    <row collapsed="false" customFormat="false" customHeight="false" hidden="false" ht="13.3" outlineLevel="0" r="959">
      <c r="A959" s="16" t="n">
        <v>940</v>
      </c>
      <c r="B959" s="16" t="n">
        <f aca="false">ROUNDUP(A959/5,0)</f>
        <v>188</v>
      </c>
      <c r="C959" s="16" t="n">
        <f aca="false">ROUNDUP(A959/20.83333333,0)</f>
        <v>46</v>
      </c>
      <c r="D959" s="65" t="inlineStr">
        <f aca="false">IF(M959="",IF(C959=C958,D958,EDATE(D958,1)),M959)</f>
        <is>
          <t/>
        </is>
      </c>
      <c r="E959" s="16" t="n">
        <f aca="false">I958</f>
        <v>8717775.81</v>
      </c>
      <c r="F959" s="15" t="n">
        <f aca="false">ROUND(MIN($B$14,IF(SizeCalc="margin",E959*$E$13*$E$12/100000,E959*$I$13/$I$12/10)),2)</f>
        <v>100</v>
      </c>
      <c r="G959" s="15" t="n">
        <f aca="false">$B$12*$B$13</f>
        <v>10</v>
      </c>
      <c r="H959" s="15" t="n">
        <f aca="false">IF(Q959="",G959*F959*10,Q959)</f>
        <v>10000</v>
      </c>
      <c r="I959" s="18" t="n">
        <f aca="false">E959+H959</f>
        <v>8727775.81</v>
      </c>
      <c r="J959" s="18" t="n">
        <f aca="false">J958+(I959-I958)</f>
        <v>8677775.81</v>
      </c>
      <c r="K959" s="67" t="n">
        <f aca="false">H959/E959</f>
        <v>0.00114708157423929</v>
      </c>
      <c r="L959" s="67"/>
      <c r="M959" s="64"/>
      <c r="N959" s="16" t="str">
        <f aca="false">IF(M959="","",SUMIF('Daily Fills'!L938:L20924,'Growth Plan &amp; Statistics'!M959,'Daily Fills'!O938:O20924))</f>
        <v/>
      </c>
      <c r="O959" s="15" t="str">
        <f aca="false">IF(N959="","",SUMIF('Daily Fills'!L938:L20924,'Growth Plan &amp; Statistics'!M959,'Daily Fills'!P938:P20924))</f>
        <v/>
      </c>
      <c r="P959" s="15" t="str">
        <f aca="false">IF(O959="","",SUMIF('Daily Fills'!L938:L20936,'Growth Plan &amp; Statistics'!M959,'Daily Fills'!E938:E20936)/1000000)</f>
        <v/>
      </c>
      <c r="Q959" s="16"/>
      <c r="R959" s="16" t="str">
        <f aca="false">IF(N959="","",F959)</f>
        <v/>
      </c>
      <c r="S959" s="10"/>
    </row>
    <row collapsed="false" customFormat="false" customHeight="false" hidden="false" ht="13.3" outlineLevel="0" r="960">
      <c r="A960" s="16" t="n">
        <v>941</v>
      </c>
      <c r="B960" s="16" t="n">
        <f aca="false">ROUNDUP(A960/5,0)</f>
        <v>189</v>
      </c>
      <c r="C960" s="16" t="n">
        <f aca="false">ROUNDUP(A960/20.83333333,0)</f>
        <v>46</v>
      </c>
      <c r="D960" s="65" t="inlineStr">
        <f aca="false">IF(M960="",IF(C960=C959,D959,EDATE(D959,1)),M960)</f>
        <is>
          <t/>
        </is>
      </c>
      <c r="E960" s="16" t="n">
        <f aca="false">I959</f>
        <v>8727775.81</v>
      </c>
      <c r="F960" s="15" t="n">
        <f aca="false">ROUND(MIN($B$14,IF(SizeCalc="margin",E960*$E$13*$E$12/100000,E960*$I$13/$I$12/10)),2)</f>
        <v>100</v>
      </c>
      <c r="G960" s="15" t="n">
        <f aca="false">$B$12*$B$13</f>
        <v>10</v>
      </c>
      <c r="H960" s="15" t="n">
        <f aca="false">IF(Q960="",G960*F960*10,Q960)</f>
        <v>10000</v>
      </c>
      <c r="I960" s="18" t="n">
        <f aca="false">E960+H960</f>
        <v>8737775.81</v>
      </c>
      <c r="J960" s="18" t="n">
        <f aca="false">J959+(I960-I959)</f>
        <v>8687775.81</v>
      </c>
      <c r="K960" s="67" t="n">
        <f aca="false">H960/E960</f>
        <v>0.0011457672856975</v>
      </c>
      <c r="L960" s="67"/>
      <c r="M960" s="64"/>
      <c r="N960" s="16" t="str">
        <f aca="false">IF(M960="","",SUMIF('Daily Fills'!L939:L20925,'Growth Plan &amp; Statistics'!M960,'Daily Fills'!O939:O20925))</f>
        <v/>
      </c>
      <c r="O960" s="15" t="str">
        <f aca="false">IF(N960="","",SUMIF('Daily Fills'!L939:L20925,'Growth Plan &amp; Statistics'!M960,'Daily Fills'!P939:P20925))</f>
        <v/>
      </c>
      <c r="P960" s="15" t="str">
        <f aca="false">IF(O960="","",SUMIF('Daily Fills'!L939:L20937,'Growth Plan &amp; Statistics'!M960,'Daily Fills'!E939:E20937)/1000000)</f>
        <v/>
      </c>
      <c r="Q960" s="16"/>
      <c r="R960" s="16" t="str">
        <f aca="false">IF(N960="","",F960)</f>
        <v/>
      </c>
      <c r="S960" s="10"/>
    </row>
    <row collapsed="false" customFormat="false" customHeight="false" hidden="false" ht="13.3" outlineLevel="0" r="961">
      <c r="A961" s="16" t="n">
        <v>942</v>
      </c>
      <c r="B961" s="16" t="n">
        <f aca="false">ROUNDUP(A961/5,0)</f>
        <v>189</v>
      </c>
      <c r="C961" s="16" t="n">
        <f aca="false">ROUNDUP(A961/20.83333333,0)</f>
        <v>46</v>
      </c>
      <c r="D961" s="65" t="inlineStr">
        <f aca="false">IF(M961="",IF(C961=C960,D960,EDATE(D960,1)),M961)</f>
        <is>
          <t/>
        </is>
      </c>
      <c r="E961" s="16" t="n">
        <f aca="false">I960</f>
        <v>8737775.81</v>
      </c>
      <c r="F961" s="15" t="n">
        <f aca="false">ROUND(MIN($B$14,IF(SizeCalc="margin",E961*$E$13*$E$12/100000,E961*$I$13/$I$12/10)),2)</f>
        <v>100</v>
      </c>
      <c r="G961" s="15" t="n">
        <f aca="false">$B$12*$B$13</f>
        <v>10</v>
      </c>
      <c r="H961" s="15" t="n">
        <f aca="false">IF(Q961="",G961*F961*10,Q961)</f>
        <v>10000</v>
      </c>
      <c r="I961" s="18" t="n">
        <f aca="false">E961+H961</f>
        <v>8747775.81</v>
      </c>
      <c r="J961" s="18" t="n">
        <f aca="false">J960+(I961-I960)</f>
        <v>8697775.81</v>
      </c>
      <c r="K961" s="67" t="n">
        <f aca="false">H961/E961</f>
        <v>0.00114445600544654</v>
      </c>
      <c r="L961" s="67"/>
      <c r="M961" s="64"/>
      <c r="N961" s="16" t="str">
        <f aca="false">IF(M961="","",SUMIF('Daily Fills'!L940:L20926,'Growth Plan &amp; Statistics'!M961,'Daily Fills'!O940:O20926))</f>
        <v/>
      </c>
      <c r="O961" s="15" t="str">
        <f aca="false">IF(N961="","",SUMIF('Daily Fills'!L940:L20926,'Growth Plan &amp; Statistics'!M961,'Daily Fills'!P940:P20926))</f>
        <v/>
      </c>
      <c r="P961" s="15" t="str">
        <f aca="false">IF(O961="","",SUMIF('Daily Fills'!L940:L20938,'Growth Plan &amp; Statistics'!M961,'Daily Fills'!E940:E20938)/1000000)</f>
        <v/>
      </c>
      <c r="Q961" s="16"/>
      <c r="R961" s="16" t="str">
        <f aca="false">IF(N961="","",F961)</f>
        <v/>
      </c>
      <c r="S961" s="10"/>
    </row>
    <row collapsed="false" customFormat="false" customHeight="false" hidden="false" ht="13.3" outlineLevel="0" r="962">
      <c r="A962" s="16" t="n">
        <v>943</v>
      </c>
      <c r="B962" s="16" t="n">
        <f aca="false">ROUNDUP(A962/5,0)</f>
        <v>189</v>
      </c>
      <c r="C962" s="16" t="n">
        <f aca="false">ROUNDUP(A962/20.83333333,0)</f>
        <v>46</v>
      </c>
      <c r="D962" s="65" t="inlineStr">
        <f aca="false">IF(M962="",IF(C962=C961,D961,EDATE(D961,1)),M962)</f>
        <is>
          <t/>
        </is>
      </c>
      <c r="E962" s="16" t="n">
        <f aca="false">I961</f>
        <v>8747775.81</v>
      </c>
      <c r="F962" s="15" t="n">
        <f aca="false">ROUND(MIN($B$14,IF(SizeCalc="margin",E962*$E$13*$E$12/100000,E962*$I$13/$I$12/10)),2)</f>
        <v>100</v>
      </c>
      <c r="G962" s="15" t="n">
        <f aca="false">$B$12*$B$13</f>
        <v>10</v>
      </c>
      <c r="H962" s="15" t="n">
        <f aca="false">IF(Q962="",G962*F962*10,Q962)</f>
        <v>10000</v>
      </c>
      <c r="I962" s="18" t="n">
        <f aca="false">E962+H962</f>
        <v>8757775.81</v>
      </c>
      <c r="J962" s="18" t="n">
        <f aca="false">J961+(I962-I961)</f>
        <v>8707775.81</v>
      </c>
      <c r="K962" s="67" t="n">
        <f aca="false">H962/E962</f>
        <v>0.00114314772316965</v>
      </c>
      <c r="L962" s="67"/>
      <c r="M962" s="64"/>
      <c r="N962" s="16" t="str">
        <f aca="false">IF(M962="","",SUMIF('Daily Fills'!L941:L20927,'Growth Plan &amp; Statistics'!M962,'Daily Fills'!O941:O20927))</f>
        <v/>
      </c>
      <c r="O962" s="15" t="str">
        <f aca="false">IF(N962="","",SUMIF('Daily Fills'!L941:L20927,'Growth Plan &amp; Statistics'!M962,'Daily Fills'!P941:P20927))</f>
        <v/>
      </c>
      <c r="P962" s="15" t="str">
        <f aca="false">IF(O962="","",SUMIF('Daily Fills'!L941:L20939,'Growth Plan &amp; Statistics'!M962,'Daily Fills'!E941:E20939)/1000000)</f>
        <v/>
      </c>
      <c r="Q962" s="16"/>
      <c r="R962" s="16" t="str">
        <f aca="false">IF(N962="","",F962)</f>
        <v/>
      </c>
      <c r="S962" s="10"/>
    </row>
    <row collapsed="false" customFormat="false" customHeight="false" hidden="false" ht="13.3" outlineLevel="0" r="963">
      <c r="A963" s="16" t="n">
        <v>944</v>
      </c>
      <c r="B963" s="16" t="n">
        <f aca="false">ROUNDUP(A963/5,0)</f>
        <v>189</v>
      </c>
      <c r="C963" s="16" t="n">
        <f aca="false">ROUNDUP(A963/20.83333333,0)</f>
        <v>46</v>
      </c>
      <c r="D963" s="65" t="inlineStr">
        <f aca="false">IF(M963="",IF(C963=C962,D962,EDATE(D962,1)),M963)</f>
        <is>
          <t/>
        </is>
      </c>
      <c r="E963" s="16" t="n">
        <f aca="false">I962</f>
        <v>8757775.81</v>
      </c>
      <c r="F963" s="15" t="n">
        <f aca="false">ROUND(MIN($B$14,IF(SizeCalc="margin",E963*$E$13*$E$12/100000,E963*$I$13/$I$12/10)),2)</f>
        <v>100</v>
      </c>
      <c r="G963" s="15" t="n">
        <f aca="false">$B$12*$B$13</f>
        <v>10</v>
      </c>
      <c r="H963" s="15" t="n">
        <f aca="false">IF(Q963="",G963*F963*10,Q963)</f>
        <v>10000</v>
      </c>
      <c r="I963" s="18" t="n">
        <f aca="false">E963+H963</f>
        <v>8767775.81</v>
      </c>
      <c r="J963" s="18" t="n">
        <f aca="false">J962+(I963-I962)</f>
        <v>8717775.81</v>
      </c>
      <c r="K963" s="67" t="n">
        <f aca="false">H963/E963</f>
        <v>0.00114184242859718</v>
      </c>
      <c r="L963" s="67"/>
      <c r="M963" s="64"/>
      <c r="N963" s="16" t="str">
        <f aca="false">IF(M963="","",SUMIF('Daily Fills'!L942:L20928,'Growth Plan &amp; Statistics'!M963,'Daily Fills'!O942:O20928))</f>
        <v/>
      </c>
      <c r="O963" s="15" t="str">
        <f aca="false">IF(N963="","",SUMIF('Daily Fills'!L942:L20928,'Growth Plan &amp; Statistics'!M963,'Daily Fills'!P942:P20928))</f>
        <v/>
      </c>
      <c r="P963" s="15" t="str">
        <f aca="false">IF(O963="","",SUMIF('Daily Fills'!L942:L20940,'Growth Plan &amp; Statistics'!M963,'Daily Fills'!E942:E20940)/1000000)</f>
        <v/>
      </c>
      <c r="Q963" s="16"/>
      <c r="R963" s="16" t="str">
        <f aca="false">IF(N963="","",F963)</f>
        <v/>
      </c>
      <c r="S963" s="10"/>
    </row>
    <row collapsed="false" customFormat="false" customHeight="false" hidden="false" ht="13.3" outlineLevel="0" r="964">
      <c r="A964" s="16" t="n">
        <v>945</v>
      </c>
      <c r="B964" s="16" t="n">
        <f aca="false">ROUNDUP(A964/5,0)</f>
        <v>189</v>
      </c>
      <c r="C964" s="16" t="n">
        <f aca="false">ROUNDUP(A964/20.83333333,0)</f>
        <v>46</v>
      </c>
      <c r="D964" s="65" t="inlineStr">
        <f aca="false">IF(M964="",IF(C964=C963,D963,EDATE(D963,1)),M964)</f>
        <is>
          <t/>
        </is>
      </c>
      <c r="E964" s="16" t="n">
        <f aca="false">I963</f>
        <v>8767775.81</v>
      </c>
      <c r="F964" s="15" t="n">
        <f aca="false">ROUND(MIN($B$14,IF(SizeCalc="margin",E964*$E$13*$E$12/100000,E964*$I$13/$I$12/10)),2)</f>
        <v>100</v>
      </c>
      <c r="G964" s="15" t="n">
        <f aca="false">$B$12*$B$13</f>
        <v>10</v>
      </c>
      <c r="H964" s="15" t="n">
        <f aca="false">IF(Q964="",G964*F964*10,Q964)</f>
        <v>10000</v>
      </c>
      <c r="I964" s="18" t="n">
        <f aca="false">E964+H964</f>
        <v>8777775.81</v>
      </c>
      <c r="J964" s="18" t="n">
        <f aca="false">J963+(I964-I963)</f>
        <v>8727775.81</v>
      </c>
      <c r="K964" s="67" t="n">
        <f aca="false">H964/E964</f>
        <v>0.00114054011150634</v>
      </c>
      <c r="L964" s="67"/>
      <c r="M964" s="64"/>
      <c r="N964" s="16" t="str">
        <f aca="false">IF(M964="","",SUMIF('Daily Fills'!L943:L20929,'Growth Plan &amp; Statistics'!M964,'Daily Fills'!O943:O20929))</f>
        <v/>
      </c>
      <c r="O964" s="15" t="str">
        <f aca="false">IF(N964="","",SUMIF('Daily Fills'!L943:L20929,'Growth Plan &amp; Statistics'!M964,'Daily Fills'!P943:P20929))</f>
        <v/>
      </c>
      <c r="P964" s="15" t="str">
        <f aca="false">IF(O964="","",SUMIF('Daily Fills'!L943:L20941,'Growth Plan &amp; Statistics'!M964,'Daily Fills'!E943:E20941)/1000000)</f>
        <v/>
      </c>
      <c r="Q964" s="16"/>
      <c r="R964" s="16" t="str">
        <f aca="false">IF(N964="","",F964)</f>
        <v/>
      </c>
      <c r="S964" s="10"/>
    </row>
    <row collapsed="false" customFormat="false" customHeight="false" hidden="false" ht="13.3" outlineLevel="0" r="965">
      <c r="A965" s="16" t="n">
        <v>946</v>
      </c>
      <c r="B965" s="16" t="n">
        <f aca="false">ROUNDUP(A965/5,0)</f>
        <v>190</v>
      </c>
      <c r="C965" s="16" t="n">
        <f aca="false">ROUNDUP(A965/20.83333333,0)</f>
        <v>46</v>
      </c>
      <c r="D965" s="65" t="inlineStr">
        <f aca="false">IF(M965="",IF(C965=C964,D964,EDATE(D964,1)),M965)</f>
        <is>
          <t/>
        </is>
      </c>
      <c r="E965" s="16" t="n">
        <f aca="false">I964</f>
        <v>8777775.81</v>
      </c>
      <c r="F965" s="15" t="n">
        <f aca="false">ROUND(MIN($B$14,IF(SizeCalc="margin",E965*$E$13*$E$12/100000,E965*$I$13/$I$12/10)),2)</f>
        <v>100</v>
      </c>
      <c r="G965" s="15" t="n">
        <f aca="false">$B$12*$B$13</f>
        <v>10</v>
      </c>
      <c r="H965" s="15" t="n">
        <f aca="false">IF(Q965="",G965*F965*10,Q965)</f>
        <v>10000</v>
      </c>
      <c r="I965" s="18" t="n">
        <f aca="false">E965+H965</f>
        <v>8787775.81</v>
      </c>
      <c r="J965" s="18" t="n">
        <f aca="false">J964+(I965-I964)</f>
        <v>8737775.81</v>
      </c>
      <c r="K965" s="67" t="n">
        <f aca="false">H965/E965</f>
        <v>0.00113924076172094</v>
      </c>
      <c r="L965" s="67"/>
      <c r="M965" s="64"/>
      <c r="N965" s="16" t="str">
        <f aca="false">IF(M965="","",SUMIF('Daily Fills'!L944:L20930,'Growth Plan &amp; Statistics'!M965,'Daily Fills'!O944:O20930))</f>
        <v/>
      </c>
      <c r="O965" s="15" t="str">
        <f aca="false">IF(N965="","",SUMIF('Daily Fills'!L944:L20930,'Growth Plan &amp; Statistics'!M965,'Daily Fills'!P944:P20930))</f>
        <v/>
      </c>
      <c r="P965" s="15" t="str">
        <f aca="false">IF(O965="","",SUMIF('Daily Fills'!L944:L20942,'Growth Plan &amp; Statistics'!M965,'Daily Fills'!E944:E20942)/1000000)</f>
        <v/>
      </c>
      <c r="Q965" s="16"/>
      <c r="R965" s="16" t="str">
        <f aca="false">IF(N965="","",F965)</f>
        <v/>
      </c>
      <c r="S965" s="10"/>
    </row>
    <row collapsed="false" customFormat="false" customHeight="false" hidden="false" ht="13.3" outlineLevel="0" r="966">
      <c r="A966" s="16" t="n">
        <v>947</v>
      </c>
      <c r="B966" s="16" t="n">
        <f aca="false">ROUNDUP(A966/5,0)</f>
        <v>190</v>
      </c>
      <c r="C966" s="16" t="n">
        <f aca="false">ROUNDUP(A966/20.83333333,0)</f>
        <v>46</v>
      </c>
      <c r="D966" s="65" t="inlineStr">
        <f aca="false">IF(M966="",IF(C966=C965,D965,EDATE(D965,1)),M966)</f>
        <is>
          <t/>
        </is>
      </c>
      <c r="E966" s="16" t="n">
        <f aca="false">I965</f>
        <v>8787775.81</v>
      </c>
      <c r="F966" s="15" t="n">
        <f aca="false">ROUND(MIN($B$14,IF(SizeCalc="margin",E966*$E$13*$E$12/100000,E966*$I$13/$I$12/10)),2)</f>
        <v>100</v>
      </c>
      <c r="G966" s="15" t="n">
        <f aca="false">$B$12*$B$13</f>
        <v>10</v>
      </c>
      <c r="H966" s="15" t="n">
        <f aca="false">IF(Q966="",G966*F966*10,Q966)</f>
        <v>10000</v>
      </c>
      <c r="I966" s="18" t="n">
        <f aca="false">E966+H966</f>
        <v>8797775.81</v>
      </c>
      <c r="J966" s="18" t="n">
        <f aca="false">J965+(I966-I965)</f>
        <v>8747775.81</v>
      </c>
      <c r="K966" s="67" t="n">
        <f aca="false">H966/E966</f>
        <v>0.00113794436911107</v>
      </c>
      <c r="L966" s="67"/>
      <c r="M966" s="64"/>
      <c r="N966" s="16" t="str">
        <f aca="false">IF(M966="","",SUMIF('Daily Fills'!L945:L20931,'Growth Plan &amp; Statistics'!M966,'Daily Fills'!O945:O20931))</f>
        <v/>
      </c>
      <c r="O966" s="15" t="str">
        <f aca="false">IF(N966="","",SUMIF('Daily Fills'!L945:L20931,'Growth Plan &amp; Statistics'!M966,'Daily Fills'!P945:P20931))</f>
        <v/>
      </c>
      <c r="P966" s="15" t="str">
        <f aca="false">IF(O966="","",SUMIF('Daily Fills'!L945:L20943,'Growth Plan &amp; Statistics'!M966,'Daily Fills'!E945:E20943)/1000000)</f>
        <v/>
      </c>
      <c r="Q966" s="16"/>
      <c r="R966" s="16" t="str">
        <f aca="false">IF(N966="","",F966)</f>
        <v/>
      </c>
      <c r="S966" s="10"/>
    </row>
    <row collapsed="false" customFormat="false" customHeight="false" hidden="false" ht="13.3" outlineLevel="0" r="967">
      <c r="A967" s="16" t="n">
        <v>948</v>
      </c>
      <c r="B967" s="16" t="n">
        <f aca="false">ROUNDUP(A967/5,0)</f>
        <v>190</v>
      </c>
      <c r="C967" s="16" t="n">
        <f aca="false">ROUNDUP(A967/20.83333333,0)</f>
        <v>46</v>
      </c>
      <c r="D967" s="65" t="inlineStr">
        <f aca="false">IF(M967="",IF(C967=C966,D966,EDATE(D966,1)),M967)</f>
        <is>
          <t/>
        </is>
      </c>
      <c r="E967" s="16" t="n">
        <f aca="false">I966</f>
        <v>8797775.81</v>
      </c>
      <c r="F967" s="15" t="n">
        <f aca="false">ROUND(MIN($B$14,IF(SizeCalc="margin",E967*$E$13*$E$12/100000,E967*$I$13/$I$12/10)),2)</f>
        <v>100</v>
      </c>
      <c r="G967" s="15" t="n">
        <f aca="false">$B$12*$B$13</f>
        <v>10</v>
      </c>
      <c r="H967" s="15" t="n">
        <f aca="false">IF(Q967="",G967*F967*10,Q967)</f>
        <v>10000</v>
      </c>
      <c r="I967" s="18" t="n">
        <f aca="false">E967+H967</f>
        <v>8807775.81</v>
      </c>
      <c r="J967" s="18" t="n">
        <f aca="false">J966+(I967-I966)</f>
        <v>8757775.81</v>
      </c>
      <c r="K967" s="67" t="n">
        <f aca="false">H967/E967</f>
        <v>0.00113665092359293</v>
      </c>
      <c r="L967" s="67"/>
      <c r="M967" s="64"/>
      <c r="N967" s="16" t="str">
        <f aca="false">IF(M967="","",SUMIF('Daily Fills'!L946:L20932,'Growth Plan &amp; Statistics'!M967,'Daily Fills'!O946:O20932))</f>
        <v/>
      </c>
      <c r="O967" s="15" t="str">
        <f aca="false">IF(N967="","",SUMIF('Daily Fills'!L946:L20932,'Growth Plan &amp; Statistics'!M967,'Daily Fills'!P946:P20932))</f>
        <v/>
      </c>
      <c r="P967" s="15" t="str">
        <f aca="false">IF(O967="","",SUMIF('Daily Fills'!L946:L20944,'Growth Plan &amp; Statistics'!M967,'Daily Fills'!E946:E20944)/1000000)</f>
        <v/>
      </c>
      <c r="Q967" s="16"/>
      <c r="R967" s="16" t="str">
        <f aca="false">IF(N967="","",F967)</f>
        <v/>
      </c>
      <c r="S967" s="10"/>
    </row>
    <row collapsed="false" customFormat="false" customHeight="false" hidden="false" ht="13.3" outlineLevel="0" r="968">
      <c r="A968" s="16" t="n">
        <v>949</v>
      </c>
      <c r="B968" s="16" t="n">
        <f aca="false">ROUNDUP(A968/5,0)</f>
        <v>190</v>
      </c>
      <c r="C968" s="16" t="n">
        <f aca="false">ROUNDUP(A968/20.83333333,0)</f>
        <v>46</v>
      </c>
      <c r="D968" s="65" t="inlineStr">
        <f aca="false">IF(M968="",IF(C968=C967,D967,EDATE(D967,1)),M968)</f>
        <is>
          <t/>
        </is>
      </c>
      <c r="E968" s="16" t="n">
        <f aca="false">I967</f>
        <v>8807775.81</v>
      </c>
      <c r="F968" s="15" t="n">
        <f aca="false">ROUND(MIN($B$14,IF(SizeCalc="margin",E968*$E$13*$E$12/100000,E968*$I$13/$I$12/10)),2)</f>
        <v>100</v>
      </c>
      <c r="G968" s="15" t="n">
        <f aca="false">$B$12*$B$13</f>
        <v>10</v>
      </c>
      <c r="H968" s="15" t="n">
        <f aca="false">IF(Q968="",G968*F968*10,Q968)</f>
        <v>10000</v>
      </c>
      <c r="I968" s="18" t="n">
        <f aca="false">E968+H968</f>
        <v>8817775.81</v>
      </c>
      <c r="J968" s="18" t="n">
        <f aca="false">J967+(I968-I967)</f>
        <v>8767775.81</v>
      </c>
      <c r="K968" s="67" t="n">
        <f aca="false">H968/E968</f>
        <v>0.00113536041512846</v>
      </c>
      <c r="L968" s="67"/>
      <c r="M968" s="64"/>
      <c r="N968" s="16" t="str">
        <f aca="false">IF(M968="","",SUMIF('Daily Fills'!L947:L20933,'Growth Plan &amp; Statistics'!M968,'Daily Fills'!O947:O20933))</f>
        <v/>
      </c>
      <c r="O968" s="15" t="str">
        <f aca="false">IF(N968="","",SUMIF('Daily Fills'!L947:L20933,'Growth Plan &amp; Statistics'!M968,'Daily Fills'!P947:P20933))</f>
        <v/>
      </c>
      <c r="P968" s="15" t="str">
        <f aca="false">IF(O968="","",SUMIF('Daily Fills'!L947:L20945,'Growth Plan &amp; Statistics'!M968,'Daily Fills'!E947:E20945)/1000000)</f>
        <v/>
      </c>
      <c r="Q968" s="16"/>
      <c r="R968" s="16" t="str">
        <f aca="false">IF(N968="","",F968)</f>
        <v/>
      </c>
      <c r="S968" s="10"/>
    </row>
    <row collapsed="false" customFormat="false" customHeight="false" hidden="false" ht="13.3" outlineLevel="0" r="969">
      <c r="A969" s="16" t="n">
        <v>950</v>
      </c>
      <c r="B969" s="16" t="n">
        <f aca="false">ROUNDUP(A969/5,0)</f>
        <v>190</v>
      </c>
      <c r="C969" s="16" t="n">
        <f aca="false">ROUNDUP(A969/20.83333333,0)</f>
        <v>46</v>
      </c>
      <c r="D969" s="65" t="inlineStr">
        <f aca="false">IF(M969="",IF(C969=C968,D968,EDATE(D968,1)),M969)</f>
        <is>
          <t/>
        </is>
      </c>
      <c r="E969" s="16" t="n">
        <f aca="false">I968</f>
        <v>8817775.81</v>
      </c>
      <c r="F969" s="15" t="n">
        <f aca="false">ROUND(MIN($B$14,IF(SizeCalc="margin",E969*$E$13*$E$12/100000,E969*$I$13/$I$12/10)),2)</f>
        <v>100</v>
      </c>
      <c r="G969" s="15" t="n">
        <f aca="false">$B$12*$B$13</f>
        <v>10</v>
      </c>
      <c r="H969" s="15" t="n">
        <f aca="false">IF(Q969="",G969*F969*10,Q969)</f>
        <v>10000</v>
      </c>
      <c r="I969" s="18" t="n">
        <f aca="false">E969+H969</f>
        <v>8827775.81</v>
      </c>
      <c r="J969" s="18" t="n">
        <f aca="false">J968+(I969-I968)</f>
        <v>8777775.81</v>
      </c>
      <c r="K969" s="67" t="n">
        <f aca="false">H969/E969</f>
        <v>0.00113407283372517</v>
      </c>
      <c r="L969" s="67"/>
      <c r="M969" s="64"/>
      <c r="N969" s="16" t="str">
        <f aca="false">IF(M969="","",SUMIF('Daily Fills'!L948:L20934,'Growth Plan &amp; Statistics'!M969,'Daily Fills'!O948:O20934))</f>
        <v/>
      </c>
      <c r="O969" s="15" t="str">
        <f aca="false">IF(N969="","",SUMIF('Daily Fills'!L948:L20934,'Growth Plan &amp; Statistics'!M969,'Daily Fills'!P948:P20934))</f>
        <v/>
      </c>
      <c r="P969" s="15" t="str">
        <f aca="false">IF(O969="","",SUMIF('Daily Fills'!L948:L20946,'Growth Plan &amp; Statistics'!M969,'Daily Fills'!E948:E20946)/1000000)</f>
        <v/>
      </c>
      <c r="Q969" s="16"/>
      <c r="R969" s="16" t="str">
        <f aca="false">IF(N969="","",F969)</f>
        <v/>
      </c>
      <c r="S969" s="10"/>
    </row>
    <row collapsed="false" customFormat="false" customHeight="false" hidden="false" ht="13.3" outlineLevel="0" r="970">
      <c r="A970" s="16" t="n">
        <v>951</v>
      </c>
      <c r="B970" s="16" t="n">
        <f aca="false">ROUNDUP(A970/5,0)</f>
        <v>191</v>
      </c>
      <c r="C970" s="16" t="n">
        <f aca="false">ROUNDUP(A970/20.83333333,0)</f>
        <v>46</v>
      </c>
      <c r="D970" s="65" t="inlineStr">
        <f aca="false">IF(M970="",IF(C970=C969,D969,EDATE(D969,1)),M970)</f>
        <is>
          <t/>
        </is>
      </c>
      <c r="E970" s="16" t="n">
        <f aca="false">I969</f>
        <v>8827775.81</v>
      </c>
      <c r="F970" s="15" t="n">
        <f aca="false">ROUND(MIN($B$14,IF(SizeCalc="margin",E970*$E$13*$E$12/100000,E970*$I$13/$I$12/10)),2)</f>
        <v>100</v>
      </c>
      <c r="G970" s="15" t="n">
        <f aca="false">$B$12*$B$13</f>
        <v>10</v>
      </c>
      <c r="H970" s="15" t="n">
        <f aca="false">IF(Q970="",G970*F970*10,Q970)</f>
        <v>10000</v>
      </c>
      <c r="I970" s="18" t="n">
        <f aca="false">E970+H970</f>
        <v>8837775.81</v>
      </c>
      <c r="J970" s="18" t="n">
        <f aca="false">J969+(I970-I969)</f>
        <v>8787775.81</v>
      </c>
      <c r="K970" s="67" t="n">
        <f aca="false">H970/E970</f>
        <v>0.00113278816943585</v>
      </c>
      <c r="L970" s="67"/>
      <c r="M970" s="64"/>
      <c r="N970" s="16" t="str">
        <f aca="false">IF(M970="","",SUMIF('Daily Fills'!L949:L20935,'Growth Plan &amp; Statistics'!M970,'Daily Fills'!O949:O20935))</f>
        <v/>
      </c>
      <c r="O970" s="15" t="str">
        <f aca="false">IF(N970="","",SUMIF('Daily Fills'!L949:L20935,'Growth Plan &amp; Statistics'!M970,'Daily Fills'!P949:P20935))</f>
        <v/>
      </c>
      <c r="P970" s="15" t="str">
        <f aca="false">IF(O970="","",SUMIF('Daily Fills'!L949:L20947,'Growth Plan &amp; Statistics'!M970,'Daily Fills'!E949:E20947)/1000000)</f>
        <v/>
      </c>
      <c r="Q970" s="16"/>
      <c r="R970" s="16" t="str">
        <f aca="false">IF(N970="","",F970)</f>
        <v/>
      </c>
      <c r="S970" s="10"/>
    </row>
    <row collapsed="false" customFormat="false" customHeight="false" hidden="false" ht="13.3" outlineLevel="0" r="971">
      <c r="A971" s="16" t="n">
        <v>952</v>
      </c>
      <c r="B971" s="16" t="n">
        <f aca="false">ROUNDUP(A971/5,0)</f>
        <v>191</v>
      </c>
      <c r="C971" s="16" t="n">
        <f aca="false">ROUNDUP(A971/20.83333333,0)</f>
        <v>46</v>
      </c>
      <c r="D971" s="65" t="inlineStr">
        <f aca="false">IF(M971="",IF(C971=C970,D970,EDATE(D970,1)),M971)</f>
        <is>
          <t/>
        </is>
      </c>
      <c r="E971" s="16" t="n">
        <f aca="false">I970</f>
        <v>8837775.81</v>
      </c>
      <c r="F971" s="15" t="n">
        <f aca="false">ROUND(MIN($B$14,IF(SizeCalc="margin",E971*$E$13*$E$12/100000,E971*$I$13/$I$12/10)),2)</f>
        <v>100</v>
      </c>
      <c r="G971" s="15" t="n">
        <f aca="false">$B$12*$B$13</f>
        <v>10</v>
      </c>
      <c r="H971" s="15" t="n">
        <f aca="false">IF(Q971="",G971*F971*10,Q971)</f>
        <v>10000</v>
      </c>
      <c r="I971" s="18" t="n">
        <f aca="false">E971+H971</f>
        <v>8847775.81</v>
      </c>
      <c r="J971" s="18" t="n">
        <f aca="false">J970+(I971-I970)</f>
        <v>8797775.81</v>
      </c>
      <c r="K971" s="67" t="n">
        <f aca="false">H971/E971</f>
        <v>0.00113150641235829</v>
      </c>
      <c r="L971" s="67"/>
      <c r="M971" s="64"/>
      <c r="N971" s="16" t="str">
        <f aca="false">IF(M971="","",SUMIF('Daily Fills'!L950:L20936,'Growth Plan &amp; Statistics'!M971,'Daily Fills'!O950:O20936))</f>
        <v/>
      </c>
      <c r="O971" s="15" t="str">
        <f aca="false">IF(N971="","",SUMIF('Daily Fills'!L950:L20936,'Growth Plan &amp; Statistics'!M971,'Daily Fills'!P950:P20936))</f>
        <v/>
      </c>
      <c r="P971" s="15" t="str">
        <f aca="false">IF(O971="","",SUMIF('Daily Fills'!L950:L20948,'Growth Plan &amp; Statistics'!M971,'Daily Fills'!E950:E20948)/1000000)</f>
        <v/>
      </c>
      <c r="Q971" s="16"/>
      <c r="R971" s="16" t="str">
        <f aca="false">IF(N971="","",F971)</f>
        <v/>
      </c>
      <c r="S971" s="10"/>
    </row>
    <row collapsed="false" customFormat="false" customHeight="false" hidden="false" ht="13.3" outlineLevel="0" r="972">
      <c r="A972" s="16" t="n">
        <v>953</v>
      </c>
      <c r="B972" s="16" t="n">
        <f aca="false">ROUNDUP(A972/5,0)</f>
        <v>191</v>
      </c>
      <c r="C972" s="16" t="n">
        <f aca="false">ROUNDUP(A972/20.83333333,0)</f>
        <v>46</v>
      </c>
      <c r="D972" s="65" t="inlineStr">
        <f aca="false">IF(M972="",IF(C972=C971,D971,EDATE(D971,1)),M972)</f>
        <is>
          <t/>
        </is>
      </c>
      <c r="E972" s="16" t="n">
        <f aca="false">I971</f>
        <v>8847775.81</v>
      </c>
      <c r="F972" s="15" t="n">
        <f aca="false">ROUND(MIN($B$14,IF(SizeCalc="margin",E972*$E$13*$E$12/100000,E972*$I$13/$I$12/10)),2)</f>
        <v>100</v>
      </c>
      <c r="G972" s="15" t="n">
        <f aca="false">$B$12*$B$13</f>
        <v>10</v>
      </c>
      <c r="H972" s="15" t="n">
        <f aca="false">IF(Q972="",G972*F972*10,Q972)</f>
        <v>10000</v>
      </c>
      <c r="I972" s="18" t="n">
        <f aca="false">E972+H972</f>
        <v>8857775.81</v>
      </c>
      <c r="J972" s="18" t="n">
        <f aca="false">J971+(I972-I971)</f>
        <v>8807775.81</v>
      </c>
      <c r="K972" s="67" t="n">
        <f aca="false">H972/E972</f>
        <v>0.00113022755263506</v>
      </c>
      <c r="L972" s="67"/>
      <c r="M972" s="64"/>
      <c r="N972" s="16" t="str">
        <f aca="false">IF(M972="","",SUMIF('Daily Fills'!L951:L20937,'Growth Plan &amp; Statistics'!M972,'Daily Fills'!O951:O20937))</f>
        <v/>
      </c>
      <c r="O972" s="15" t="str">
        <f aca="false">IF(N972="","",SUMIF('Daily Fills'!L951:L20937,'Growth Plan &amp; Statistics'!M972,'Daily Fills'!P951:P20937))</f>
        <v/>
      </c>
      <c r="P972" s="15" t="str">
        <f aca="false">IF(O972="","",SUMIF('Daily Fills'!L951:L20949,'Growth Plan &amp; Statistics'!M972,'Daily Fills'!E951:E20949)/1000000)</f>
        <v/>
      </c>
      <c r="Q972" s="16"/>
      <c r="R972" s="16" t="str">
        <f aca="false">IF(N972="","",F972)</f>
        <v/>
      </c>
      <c r="S972" s="10"/>
    </row>
    <row collapsed="false" customFormat="false" customHeight="false" hidden="false" ht="13.3" outlineLevel="0" r="973">
      <c r="A973" s="16" t="n">
        <v>954</v>
      </c>
      <c r="B973" s="16" t="n">
        <f aca="false">ROUNDUP(A973/5,0)</f>
        <v>191</v>
      </c>
      <c r="C973" s="16" t="n">
        <f aca="false">ROUNDUP(A973/20.83333333,0)</f>
        <v>46</v>
      </c>
      <c r="D973" s="65" t="inlineStr">
        <f aca="false">IF(M973="",IF(C973=C972,D972,EDATE(D972,1)),M973)</f>
        <is>
          <t/>
        </is>
      </c>
      <c r="E973" s="16" t="n">
        <f aca="false">I972</f>
        <v>8857775.81</v>
      </c>
      <c r="F973" s="15" t="n">
        <f aca="false">ROUND(MIN($B$14,IF(SizeCalc="margin",E973*$E$13*$E$12/100000,E973*$I$13/$I$12/10)),2)</f>
        <v>100</v>
      </c>
      <c r="G973" s="15" t="n">
        <f aca="false">$B$12*$B$13</f>
        <v>10</v>
      </c>
      <c r="H973" s="15" t="n">
        <f aca="false">IF(Q973="",G973*F973*10,Q973)</f>
        <v>10000</v>
      </c>
      <c r="I973" s="18" t="n">
        <f aca="false">E973+H973</f>
        <v>8867775.81</v>
      </c>
      <c r="J973" s="18" t="n">
        <f aca="false">J972+(I973-I972)</f>
        <v>8817775.81</v>
      </c>
      <c r="K973" s="67" t="n">
        <f aca="false">H973/E973</f>
        <v>0.00112895158045324</v>
      </c>
      <c r="L973" s="67"/>
      <c r="M973" s="64"/>
      <c r="N973" s="16" t="str">
        <f aca="false">IF(M973="","",SUMIF('Daily Fills'!L952:L20938,'Growth Plan &amp; Statistics'!M973,'Daily Fills'!O952:O20938))</f>
        <v/>
      </c>
      <c r="O973" s="15" t="str">
        <f aca="false">IF(N973="","",SUMIF('Daily Fills'!L952:L20938,'Growth Plan &amp; Statistics'!M973,'Daily Fills'!P952:P20938))</f>
        <v/>
      </c>
      <c r="P973" s="15" t="str">
        <f aca="false">IF(O973="","",SUMIF('Daily Fills'!L952:L20950,'Growth Plan &amp; Statistics'!M973,'Daily Fills'!E952:E20950)/1000000)</f>
        <v/>
      </c>
      <c r="Q973" s="16"/>
      <c r="R973" s="16" t="str">
        <f aca="false">IF(N973="","",F973)</f>
        <v/>
      </c>
      <c r="S973" s="10"/>
    </row>
    <row collapsed="false" customFormat="false" customHeight="false" hidden="false" ht="13.3" outlineLevel="0" r="974">
      <c r="A974" s="16" t="n">
        <v>955</v>
      </c>
      <c r="B974" s="16" t="n">
        <f aca="false">ROUNDUP(A974/5,0)</f>
        <v>191</v>
      </c>
      <c r="C974" s="16" t="n">
        <f aca="false">ROUNDUP(A974/20.83333333,0)</f>
        <v>46</v>
      </c>
      <c r="D974" s="65" t="inlineStr">
        <f aca="false">IF(M974="",IF(C974=C973,D973,EDATE(D973,1)),M974)</f>
        <is>
          <t/>
        </is>
      </c>
      <c r="E974" s="16" t="n">
        <f aca="false">I973</f>
        <v>8867775.81</v>
      </c>
      <c r="F974" s="15" t="n">
        <f aca="false">ROUND(MIN($B$14,IF(SizeCalc="margin",E974*$E$13*$E$12/100000,E974*$I$13/$I$12/10)),2)</f>
        <v>100</v>
      </c>
      <c r="G974" s="15" t="n">
        <f aca="false">$B$12*$B$13</f>
        <v>10</v>
      </c>
      <c r="H974" s="15" t="n">
        <f aca="false">IF(Q974="",G974*F974*10,Q974)</f>
        <v>10000</v>
      </c>
      <c r="I974" s="18" t="n">
        <f aca="false">E974+H974</f>
        <v>8877775.81</v>
      </c>
      <c r="J974" s="18" t="n">
        <f aca="false">J973+(I974-I973)</f>
        <v>8827775.81</v>
      </c>
      <c r="K974" s="67" t="n">
        <f aca="false">H974/E974</f>
        <v>0.00112767848604418</v>
      </c>
      <c r="L974" s="67"/>
      <c r="M974" s="64"/>
      <c r="N974" s="16" t="str">
        <f aca="false">IF(M974="","",SUMIF('Daily Fills'!L953:L20939,'Growth Plan &amp; Statistics'!M974,'Daily Fills'!O953:O20939))</f>
        <v/>
      </c>
      <c r="O974" s="15" t="str">
        <f aca="false">IF(N974="","",SUMIF('Daily Fills'!L953:L20939,'Growth Plan &amp; Statistics'!M974,'Daily Fills'!P953:P20939))</f>
        <v/>
      </c>
      <c r="P974" s="15" t="str">
        <f aca="false">IF(O974="","",SUMIF('Daily Fills'!L953:L20951,'Growth Plan &amp; Statistics'!M974,'Daily Fills'!E953:E20951)/1000000)</f>
        <v/>
      </c>
      <c r="Q974" s="16"/>
      <c r="R974" s="16" t="str">
        <f aca="false">IF(N974="","",F974)</f>
        <v/>
      </c>
      <c r="S974" s="10"/>
    </row>
    <row collapsed="false" customFormat="false" customHeight="false" hidden="false" ht="13.3" outlineLevel="0" r="975">
      <c r="A975" s="16" t="n">
        <v>956</v>
      </c>
      <c r="B975" s="16" t="n">
        <f aca="false">ROUNDUP(A975/5,0)</f>
        <v>192</v>
      </c>
      <c r="C975" s="16" t="n">
        <f aca="false">ROUNDUP(A975/20.83333333,0)</f>
        <v>46</v>
      </c>
      <c r="D975" s="65" t="inlineStr">
        <f aca="false">IF(M975="",IF(C975=C974,D974,EDATE(D974,1)),M975)</f>
        <is>
          <t/>
        </is>
      </c>
      <c r="E975" s="16" t="n">
        <f aca="false">I974</f>
        <v>8877775.81</v>
      </c>
      <c r="F975" s="15" t="n">
        <f aca="false">ROUND(MIN($B$14,IF(SizeCalc="margin",E975*$E$13*$E$12/100000,E975*$I$13/$I$12/10)),2)</f>
        <v>100</v>
      </c>
      <c r="G975" s="15" t="n">
        <f aca="false">$B$12*$B$13</f>
        <v>10</v>
      </c>
      <c r="H975" s="15" t="n">
        <f aca="false">IF(Q975="",G975*F975*10,Q975)</f>
        <v>10000</v>
      </c>
      <c r="I975" s="18" t="n">
        <f aca="false">E975+H975</f>
        <v>8887775.81</v>
      </c>
      <c r="J975" s="18" t="n">
        <f aca="false">J974+(I975-I974)</f>
        <v>8837775.81</v>
      </c>
      <c r="K975" s="67" t="n">
        <f aca="false">H975/E975</f>
        <v>0.00112640825968323</v>
      </c>
      <c r="L975" s="67"/>
      <c r="M975" s="64"/>
      <c r="N975" s="16" t="str">
        <f aca="false">IF(M975="","",SUMIF('Daily Fills'!L954:L20940,'Growth Plan &amp; Statistics'!M975,'Daily Fills'!O954:O20940))</f>
        <v/>
      </c>
      <c r="O975" s="15" t="str">
        <f aca="false">IF(N975="","",SUMIF('Daily Fills'!L954:L20940,'Growth Plan &amp; Statistics'!M975,'Daily Fills'!P954:P20940))</f>
        <v/>
      </c>
      <c r="P975" s="15" t="str">
        <f aca="false">IF(O975="","",SUMIF('Daily Fills'!L954:L20952,'Growth Plan &amp; Statistics'!M975,'Daily Fills'!E954:E20952)/1000000)</f>
        <v/>
      </c>
      <c r="Q975" s="16"/>
      <c r="R975" s="16" t="str">
        <f aca="false">IF(N975="","",F975)</f>
        <v/>
      </c>
      <c r="S975" s="10"/>
    </row>
    <row collapsed="false" customFormat="false" customHeight="false" hidden="false" ht="13.3" outlineLevel="0" r="976">
      <c r="A976" s="16" t="n">
        <v>957</v>
      </c>
      <c r="B976" s="16" t="n">
        <f aca="false">ROUNDUP(A976/5,0)</f>
        <v>192</v>
      </c>
      <c r="C976" s="16" t="n">
        <f aca="false">ROUNDUP(A976/20.83333333,0)</f>
        <v>46</v>
      </c>
      <c r="D976" s="65" t="inlineStr">
        <f aca="false">IF(M976="",IF(C976=C975,D975,EDATE(D975,1)),M976)</f>
        <is>
          <t/>
        </is>
      </c>
      <c r="E976" s="16" t="n">
        <f aca="false">I975</f>
        <v>8887775.81</v>
      </c>
      <c r="F976" s="15" t="n">
        <f aca="false">ROUND(MIN($B$14,IF(SizeCalc="margin",E976*$E$13*$E$12/100000,E976*$I$13/$I$12/10)),2)</f>
        <v>100</v>
      </c>
      <c r="G976" s="15" t="n">
        <f aca="false">$B$12*$B$13</f>
        <v>10</v>
      </c>
      <c r="H976" s="15" t="n">
        <f aca="false">IF(Q976="",G976*F976*10,Q976)</f>
        <v>10000</v>
      </c>
      <c r="I976" s="18" t="n">
        <f aca="false">E976+H976</f>
        <v>8897775.81</v>
      </c>
      <c r="J976" s="18" t="n">
        <f aca="false">J975+(I976-I975)</f>
        <v>8847775.81</v>
      </c>
      <c r="K976" s="67" t="n">
        <f aca="false">H976/E976</f>
        <v>0.00112514089168953</v>
      </c>
      <c r="L976" s="67"/>
      <c r="M976" s="64"/>
      <c r="N976" s="16" t="str">
        <f aca="false">IF(M976="","",SUMIF('Daily Fills'!L955:L20941,'Growth Plan &amp; Statistics'!M976,'Daily Fills'!O955:O20941))</f>
        <v/>
      </c>
      <c r="O976" s="15" t="str">
        <f aca="false">IF(N976="","",SUMIF('Daily Fills'!L955:L20941,'Growth Plan &amp; Statistics'!M976,'Daily Fills'!P955:P20941))</f>
        <v/>
      </c>
      <c r="P976" s="15" t="str">
        <f aca="false">IF(O976="","",SUMIF('Daily Fills'!L955:L20953,'Growth Plan &amp; Statistics'!M976,'Daily Fills'!E955:E20953)/1000000)</f>
        <v/>
      </c>
      <c r="Q976" s="16"/>
      <c r="R976" s="16" t="str">
        <f aca="false">IF(N976="","",F976)</f>
        <v/>
      </c>
      <c r="S976" s="10"/>
    </row>
    <row collapsed="false" customFormat="false" customHeight="false" hidden="false" ht="13.3" outlineLevel="0" r="977">
      <c r="A977" s="16" t="n">
        <v>958</v>
      </c>
      <c r="B977" s="16" t="n">
        <f aca="false">ROUNDUP(A977/5,0)</f>
        <v>192</v>
      </c>
      <c r="C977" s="16" t="n">
        <f aca="false">ROUNDUP(A977/20.83333333,0)</f>
        <v>46</v>
      </c>
      <c r="D977" s="65" t="inlineStr">
        <f aca="false">IF(M977="",IF(C977=C976,D976,EDATE(D976,1)),M977)</f>
        <is>
          <t/>
        </is>
      </c>
      <c r="E977" s="16" t="n">
        <f aca="false">I976</f>
        <v>8897775.81</v>
      </c>
      <c r="F977" s="15" t="n">
        <f aca="false">ROUND(MIN($B$14,IF(SizeCalc="margin",E977*$E$13*$E$12/100000,E977*$I$13/$I$12/10)),2)</f>
        <v>100</v>
      </c>
      <c r="G977" s="15" t="n">
        <f aca="false">$B$12*$B$13</f>
        <v>10</v>
      </c>
      <c r="H977" s="15" t="n">
        <f aca="false">IF(Q977="",G977*F977*10,Q977)</f>
        <v>10000</v>
      </c>
      <c r="I977" s="18" t="n">
        <f aca="false">E977+H977</f>
        <v>8907775.81</v>
      </c>
      <c r="J977" s="18" t="n">
        <f aca="false">J976+(I977-I976)</f>
        <v>8857775.81</v>
      </c>
      <c r="K977" s="67" t="n">
        <f aca="false">H977/E977</f>
        <v>0.00112387637242571</v>
      </c>
      <c r="L977" s="67"/>
      <c r="M977" s="64"/>
      <c r="N977" s="16" t="str">
        <f aca="false">IF(M977="","",SUMIF('Daily Fills'!L956:L20942,'Growth Plan &amp; Statistics'!M977,'Daily Fills'!O956:O20942))</f>
        <v/>
      </c>
      <c r="O977" s="15" t="str">
        <f aca="false">IF(N977="","",SUMIF('Daily Fills'!L956:L20942,'Growth Plan &amp; Statistics'!M977,'Daily Fills'!P956:P20942))</f>
        <v/>
      </c>
      <c r="P977" s="15" t="str">
        <f aca="false">IF(O977="","",SUMIF('Daily Fills'!L956:L20954,'Growth Plan &amp; Statistics'!M977,'Daily Fills'!E956:E20954)/1000000)</f>
        <v/>
      </c>
      <c r="Q977" s="16"/>
      <c r="R977" s="16" t="str">
        <f aca="false">IF(N977="","",F977)</f>
        <v/>
      </c>
      <c r="S977" s="10"/>
    </row>
    <row collapsed="false" customFormat="false" customHeight="false" hidden="false" ht="13.3" outlineLevel="0" r="978">
      <c r="A978" s="16" t="n">
        <v>959</v>
      </c>
      <c r="B978" s="16" t="n">
        <f aca="false">ROUNDUP(A978/5,0)</f>
        <v>192</v>
      </c>
      <c r="C978" s="16" t="n">
        <f aca="false">ROUNDUP(A978/20.83333333,0)</f>
        <v>47</v>
      </c>
      <c r="D978" s="65" t="n">
        <f aca="false">IF(M978="",IF(C978=C977,D977,EDATE(D977,1)),M978)</f>
        <v>43210</v>
      </c>
      <c r="E978" s="16" t="n">
        <f aca="false">I977</f>
        <v>8907775.81</v>
      </c>
      <c r="F978" s="15" t="n">
        <f aca="false">ROUND(MIN($B$14,IF(SizeCalc="margin",E978*$E$13*$E$12/100000,E978*$I$13/$I$12/10)),2)</f>
        <v>100</v>
      </c>
      <c r="G978" s="15" t="n">
        <f aca="false">$B$12*$B$13</f>
        <v>10</v>
      </c>
      <c r="H978" s="15" t="n">
        <f aca="false">IF(Q978="",G978*F978*10,Q978)</f>
        <v>10000</v>
      </c>
      <c r="I978" s="18" t="n">
        <f aca="false">E978+H978</f>
        <v>8917775.81</v>
      </c>
      <c r="J978" s="18" t="n">
        <f aca="false">J977+(I978-I977)</f>
        <v>8867775.81</v>
      </c>
      <c r="K978" s="67" t="n">
        <f aca="false">H978/E978</f>
        <v>0.0011226146922977</v>
      </c>
      <c r="L978" s="67"/>
      <c r="M978" s="64"/>
      <c r="N978" s="16" t="str">
        <f aca="false">IF(M978="","",SUMIF('Daily Fills'!L957:L20943,'Growth Plan &amp; Statistics'!M978,'Daily Fills'!O957:O20943))</f>
        <v/>
      </c>
      <c r="O978" s="15" t="str">
        <f aca="false">IF(N978="","",SUMIF('Daily Fills'!L957:L20943,'Growth Plan &amp; Statistics'!M978,'Daily Fills'!P957:P20943))</f>
        <v/>
      </c>
      <c r="P978" s="15" t="str">
        <f aca="false">IF(O978="","",SUMIF('Daily Fills'!L957:L20955,'Growth Plan &amp; Statistics'!M978,'Daily Fills'!E957:E20955)/1000000)</f>
        <v/>
      </c>
      <c r="Q978" s="16"/>
      <c r="R978" s="16" t="str">
        <f aca="false">IF(N978="","",F978)</f>
        <v/>
      </c>
      <c r="S978" s="10"/>
    </row>
    <row collapsed="false" customFormat="false" customHeight="false" hidden="false" ht="13.3" outlineLevel="0" r="979">
      <c r="A979" s="16" t="n">
        <v>960</v>
      </c>
      <c r="B979" s="16" t="n">
        <f aca="false">ROUNDUP(A979/5,0)</f>
        <v>192</v>
      </c>
      <c r="C979" s="16" t="n">
        <f aca="false">ROUNDUP(A979/20.83333333,0)</f>
        <v>47</v>
      </c>
      <c r="D979" s="65" t="inlineStr">
        <f aca="false">IF(M979="",IF(C979=C978,D978,EDATE(D978,1)),M979)</f>
        <is>
          <t/>
        </is>
      </c>
      <c r="E979" s="16" t="n">
        <f aca="false">I978</f>
        <v>8917775.81</v>
      </c>
      <c r="F979" s="15" t="n">
        <f aca="false">ROUND(MIN($B$14,IF(SizeCalc="margin",E979*$E$13*$E$12/100000,E979*$I$13/$I$12/10)),2)</f>
        <v>100</v>
      </c>
      <c r="G979" s="15" t="n">
        <f aca="false">$B$12*$B$13</f>
        <v>10</v>
      </c>
      <c r="H979" s="15" t="n">
        <f aca="false">IF(Q979="",G979*F979*10,Q979)</f>
        <v>10000</v>
      </c>
      <c r="I979" s="18" t="n">
        <f aca="false">E979+H979</f>
        <v>8927775.81</v>
      </c>
      <c r="J979" s="18" t="n">
        <f aca="false">J978+(I979-I978)</f>
        <v>8877775.81</v>
      </c>
      <c r="K979" s="67" t="n">
        <f aca="false">H979/E979</f>
        <v>0.00112135584175445</v>
      </c>
      <c r="L979" s="67"/>
      <c r="M979" s="64"/>
      <c r="N979" s="16" t="str">
        <f aca="false">IF(M979="","",SUMIF('Daily Fills'!L958:L20944,'Growth Plan &amp; Statistics'!M979,'Daily Fills'!O958:O20944))</f>
        <v/>
      </c>
      <c r="O979" s="15" t="str">
        <f aca="false">IF(N979="","",SUMIF('Daily Fills'!L958:L20944,'Growth Plan &amp; Statistics'!M979,'Daily Fills'!P958:P20944))</f>
        <v/>
      </c>
      <c r="P979" s="15" t="str">
        <f aca="false">IF(O979="","",SUMIF('Daily Fills'!L958:L20956,'Growth Plan &amp; Statistics'!M979,'Daily Fills'!E958:E20956)/1000000)</f>
        <v/>
      </c>
      <c r="Q979" s="16"/>
      <c r="R979" s="16" t="str">
        <f aca="false">IF(N979="","",F979)</f>
        <v/>
      </c>
      <c r="S979" s="10"/>
    </row>
    <row collapsed="false" customFormat="false" customHeight="false" hidden="false" ht="13.3" outlineLevel="0" r="980">
      <c r="A980" s="16" t="n">
        <v>961</v>
      </c>
      <c r="B980" s="16" t="n">
        <f aca="false">ROUNDUP(A980/5,0)</f>
        <v>193</v>
      </c>
      <c r="C980" s="16" t="n">
        <f aca="false">ROUNDUP(A980/20.83333333,0)</f>
        <v>47</v>
      </c>
      <c r="D980" s="65" t="inlineStr">
        <f aca="false">IF(M980="",IF(C980=C979,D979,EDATE(D979,1)),M980)</f>
        <is>
          <t/>
        </is>
      </c>
      <c r="E980" s="16" t="n">
        <f aca="false">I979</f>
        <v>8927775.81</v>
      </c>
      <c r="F980" s="15" t="n">
        <f aca="false">ROUND(MIN($B$14,IF(SizeCalc="margin",E980*$E$13*$E$12/100000,E980*$I$13/$I$12/10)),2)</f>
        <v>100</v>
      </c>
      <c r="G980" s="15" t="n">
        <f aca="false">$B$12*$B$13</f>
        <v>10</v>
      </c>
      <c r="H980" s="15" t="n">
        <f aca="false">IF(Q980="",G980*F980*10,Q980)</f>
        <v>10000</v>
      </c>
      <c r="I980" s="18" t="n">
        <f aca="false">E980+H980</f>
        <v>8937775.81</v>
      </c>
      <c r="J980" s="18" t="n">
        <f aca="false">J979+(I980-I979)</f>
        <v>8887775.81</v>
      </c>
      <c r="K980" s="67" t="n">
        <f aca="false">H980/E980</f>
        <v>0.00112009981128771</v>
      </c>
      <c r="L980" s="67"/>
      <c r="M980" s="64"/>
      <c r="N980" s="16" t="str">
        <f aca="false">IF(M980="","",SUMIF('Daily Fills'!L959:L20945,'Growth Plan &amp; Statistics'!M980,'Daily Fills'!O959:O20945))</f>
        <v/>
      </c>
      <c r="O980" s="15" t="str">
        <f aca="false">IF(N980="","",SUMIF('Daily Fills'!L959:L20945,'Growth Plan &amp; Statistics'!M980,'Daily Fills'!P959:P20945))</f>
        <v/>
      </c>
      <c r="P980" s="15" t="str">
        <f aca="false">IF(O980="","",SUMIF('Daily Fills'!L959:L20957,'Growth Plan &amp; Statistics'!M980,'Daily Fills'!E959:E20957)/1000000)</f>
        <v/>
      </c>
      <c r="Q980" s="16"/>
      <c r="R980" s="16" t="str">
        <f aca="false">IF(N980="","",F980)</f>
        <v/>
      </c>
      <c r="S980" s="10"/>
    </row>
    <row collapsed="false" customFormat="false" customHeight="false" hidden="false" ht="13.3" outlineLevel="0" r="981">
      <c r="A981" s="16" t="n">
        <v>962</v>
      </c>
      <c r="B981" s="16" t="n">
        <f aca="false">ROUNDUP(A981/5,0)</f>
        <v>193</v>
      </c>
      <c r="C981" s="16" t="n">
        <f aca="false">ROUNDUP(A981/20.83333333,0)</f>
        <v>47</v>
      </c>
      <c r="D981" s="65" t="inlineStr">
        <f aca="false">IF(M981="",IF(C981=C980,D980,EDATE(D980,1)),M981)</f>
        <is>
          <t/>
        </is>
      </c>
      <c r="E981" s="16" t="n">
        <f aca="false">I980</f>
        <v>8937775.81</v>
      </c>
      <c r="F981" s="15" t="n">
        <f aca="false">ROUND(MIN($B$14,IF(SizeCalc="margin",E981*$E$13*$E$12/100000,E981*$I$13/$I$12/10)),2)</f>
        <v>100</v>
      </c>
      <c r="G981" s="15" t="n">
        <f aca="false">$B$12*$B$13</f>
        <v>10</v>
      </c>
      <c r="H981" s="15" t="n">
        <f aca="false">IF(Q981="",G981*F981*10,Q981)</f>
        <v>10000</v>
      </c>
      <c r="I981" s="18" t="n">
        <f aca="false">E981+H981</f>
        <v>8947775.81</v>
      </c>
      <c r="J981" s="18" t="n">
        <f aca="false">J980+(I981-I980)</f>
        <v>8897775.81</v>
      </c>
      <c r="K981" s="67" t="n">
        <f aca="false">H981/E981</f>
        <v>0.00111884659143179</v>
      </c>
      <c r="L981" s="67"/>
      <c r="M981" s="64"/>
      <c r="N981" s="16" t="str">
        <f aca="false">IF(M981="","",SUMIF('Daily Fills'!L960:L20946,'Growth Plan &amp; Statistics'!M981,'Daily Fills'!O960:O20946))</f>
        <v/>
      </c>
      <c r="O981" s="15" t="str">
        <f aca="false">IF(N981="","",SUMIF('Daily Fills'!L960:L20946,'Growth Plan &amp; Statistics'!M981,'Daily Fills'!P960:P20946))</f>
        <v/>
      </c>
      <c r="P981" s="15" t="str">
        <f aca="false">IF(O981="","",SUMIF('Daily Fills'!L960:L20958,'Growth Plan &amp; Statistics'!M981,'Daily Fills'!E960:E20958)/1000000)</f>
        <v/>
      </c>
      <c r="Q981" s="16"/>
      <c r="R981" s="16" t="str">
        <f aca="false">IF(N981="","",F981)</f>
        <v/>
      </c>
      <c r="S981" s="10"/>
    </row>
    <row collapsed="false" customFormat="false" customHeight="false" hidden="false" ht="13.3" outlineLevel="0" r="982">
      <c r="A982" s="16" t="n">
        <v>963</v>
      </c>
      <c r="B982" s="16" t="n">
        <f aca="false">ROUNDUP(A982/5,0)</f>
        <v>193</v>
      </c>
      <c r="C982" s="16" t="n">
        <f aca="false">ROUNDUP(A982/20.83333333,0)</f>
        <v>47</v>
      </c>
      <c r="D982" s="65" t="inlineStr">
        <f aca="false">IF(M982="",IF(C982=C981,D981,EDATE(D981,1)),M982)</f>
        <is>
          <t/>
        </is>
      </c>
      <c r="E982" s="16" t="n">
        <f aca="false">I981</f>
        <v>8947775.81</v>
      </c>
      <c r="F982" s="15" t="n">
        <f aca="false">ROUND(MIN($B$14,IF(SizeCalc="margin",E982*$E$13*$E$12/100000,E982*$I$13/$I$12/10)),2)</f>
        <v>100</v>
      </c>
      <c r="G982" s="15" t="n">
        <f aca="false">$B$12*$B$13</f>
        <v>10</v>
      </c>
      <c r="H982" s="15" t="n">
        <f aca="false">IF(Q982="",G982*F982*10,Q982)</f>
        <v>10000</v>
      </c>
      <c r="I982" s="18" t="n">
        <f aca="false">E982+H982</f>
        <v>8957775.81</v>
      </c>
      <c r="J982" s="18" t="n">
        <f aca="false">J981+(I982-I981)</f>
        <v>8907775.81</v>
      </c>
      <c r="K982" s="67" t="n">
        <f aca="false">H982/E982</f>
        <v>0.0011175961727633</v>
      </c>
      <c r="L982" s="67"/>
      <c r="M982" s="64"/>
      <c r="N982" s="16" t="str">
        <f aca="false">IF(M982="","",SUMIF('Daily Fills'!L961:L20947,'Growth Plan &amp; Statistics'!M982,'Daily Fills'!O961:O20947))</f>
        <v/>
      </c>
      <c r="O982" s="15" t="str">
        <f aca="false">IF(N982="","",SUMIF('Daily Fills'!L961:L20947,'Growth Plan &amp; Statistics'!M982,'Daily Fills'!P961:P20947))</f>
        <v/>
      </c>
      <c r="P982" s="15" t="str">
        <f aca="false">IF(O982="","",SUMIF('Daily Fills'!L961:L20959,'Growth Plan &amp; Statistics'!M982,'Daily Fills'!E961:E20959)/1000000)</f>
        <v/>
      </c>
      <c r="Q982" s="16"/>
      <c r="R982" s="16" t="str">
        <f aca="false">IF(N982="","",F982)</f>
        <v/>
      </c>
      <c r="S982" s="10"/>
    </row>
    <row collapsed="false" customFormat="false" customHeight="false" hidden="false" ht="13.3" outlineLevel="0" r="983">
      <c r="A983" s="16" t="n">
        <v>964</v>
      </c>
      <c r="B983" s="16" t="n">
        <f aca="false">ROUNDUP(A983/5,0)</f>
        <v>193</v>
      </c>
      <c r="C983" s="16" t="n">
        <f aca="false">ROUNDUP(A983/20.83333333,0)</f>
        <v>47</v>
      </c>
      <c r="D983" s="65" t="inlineStr">
        <f aca="false">IF(M983="",IF(C983=C982,D982,EDATE(D982,1)),M983)</f>
        <is>
          <t/>
        </is>
      </c>
      <c r="E983" s="16" t="n">
        <f aca="false">I982</f>
        <v>8957775.81</v>
      </c>
      <c r="F983" s="15" t="n">
        <f aca="false">ROUND(MIN($B$14,IF(SizeCalc="margin",E983*$E$13*$E$12/100000,E983*$I$13/$I$12/10)),2)</f>
        <v>100</v>
      </c>
      <c r="G983" s="15" t="n">
        <f aca="false">$B$12*$B$13</f>
        <v>10</v>
      </c>
      <c r="H983" s="15" t="n">
        <f aca="false">IF(Q983="",G983*F983*10,Q983)</f>
        <v>10000</v>
      </c>
      <c r="I983" s="18" t="n">
        <f aca="false">E983+H983</f>
        <v>8967775.81</v>
      </c>
      <c r="J983" s="18" t="n">
        <f aca="false">J982+(I983-I982)</f>
        <v>8917775.81</v>
      </c>
      <c r="K983" s="67" t="n">
        <f aca="false">H983/E983</f>
        <v>0.00111634854590093</v>
      </c>
      <c r="L983" s="67"/>
      <c r="M983" s="64"/>
      <c r="N983" s="16" t="str">
        <f aca="false">IF(M983="","",SUMIF('Daily Fills'!L962:L20948,'Growth Plan &amp; Statistics'!M983,'Daily Fills'!O962:O20948))</f>
        <v/>
      </c>
      <c r="O983" s="15" t="str">
        <f aca="false">IF(N983="","",SUMIF('Daily Fills'!L962:L20948,'Growth Plan &amp; Statistics'!M983,'Daily Fills'!P962:P20948))</f>
        <v/>
      </c>
      <c r="P983" s="15" t="str">
        <f aca="false">IF(O983="","",SUMIF('Daily Fills'!L962:L20960,'Growth Plan &amp; Statistics'!M983,'Daily Fills'!E962:E20960)/1000000)</f>
        <v/>
      </c>
      <c r="Q983" s="16"/>
      <c r="R983" s="16" t="str">
        <f aca="false">IF(N983="","",F983)</f>
        <v/>
      </c>
      <c r="S983" s="10"/>
    </row>
    <row collapsed="false" customFormat="false" customHeight="false" hidden="false" ht="13.3" outlineLevel="0" r="984">
      <c r="A984" s="16" t="n">
        <v>965</v>
      </c>
      <c r="B984" s="16" t="n">
        <f aca="false">ROUNDUP(A984/5,0)</f>
        <v>193</v>
      </c>
      <c r="C984" s="16" t="n">
        <f aca="false">ROUNDUP(A984/20.83333333,0)</f>
        <v>47</v>
      </c>
      <c r="D984" s="65" t="inlineStr">
        <f aca="false">IF(M984="",IF(C984=C983,D983,EDATE(D983,1)),M984)</f>
        <is>
          <t/>
        </is>
      </c>
      <c r="E984" s="16" t="n">
        <f aca="false">I983</f>
        <v>8967775.81</v>
      </c>
      <c r="F984" s="15" t="n">
        <f aca="false">ROUND(MIN($B$14,IF(SizeCalc="margin",E984*$E$13*$E$12/100000,E984*$I$13/$I$12/10)),2)</f>
        <v>100</v>
      </c>
      <c r="G984" s="15" t="n">
        <f aca="false">$B$12*$B$13</f>
        <v>10</v>
      </c>
      <c r="H984" s="15" t="n">
        <f aca="false">IF(Q984="",G984*F984*10,Q984)</f>
        <v>10000</v>
      </c>
      <c r="I984" s="18" t="n">
        <f aca="false">E984+H984</f>
        <v>8977775.81</v>
      </c>
      <c r="J984" s="18" t="n">
        <f aca="false">J983+(I984-I983)</f>
        <v>8927775.81</v>
      </c>
      <c r="K984" s="67" t="n">
        <f aca="false">H984/E984</f>
        <v>0.00111510370150522</v>
      </c>
      <c r="L984" s="67"/>
      <c r="M984" s="64"/>
      <c r="N984" s="16" t="str">
        <f aca="false">IF(M984="","",SUMIF('Daily Fills'!L963:L20949,'Growth Plan &amp; Statistics'!M984,'Daily Fills'!O963:O20949))</f>
        <v/>
      </c>
      <c r="O984" s="15" t="str">
        <f aca="false">IF(N984="","",SUMIF('Daily Fills'!L963:L20949,'Growth Plan &amp; Statistics'!M984,'Daily Fills'!P963:P20949))</f>
        <v/>
      </c>
      <c r="P984" s="15" t="str">
        <f aca="false">IF(O984="","",SUMIF('Daily Fills'!L963:L20961,'Growth Plan &amp; Statistics'!M984,'Daily Fills'!E963:E20961)/1000000)</f>
        <v/>
      </c>
      <c r="Q984" s="16"/>
      <c r="R984" s="16" t="str">
        <f aca="false">IF(N984="","",F984)</f>
        <v/>
      </c>
      <c r="S984" s="10"/>
    </row>
    <row collapsed="false" customFormat="false" customHeight="false" hidden="false" ht="13.3" outlineLevel="0" r="985">
      <c r="A985" s="16" t="n">
        <v>966</v>
      </c>
      <c r="B985" s="16" t="n">
        <f aca="false">ROUNDUP(A985/5,0)</f>
        <v>194</v>
      </c>
      <c r="C985" s="16" t="n">
        <f aca="false">ROUNDUP(A985/20.83333333,0)</f>
        <v>47</v>
      </c>
      <c r="D985" s="65" t="inlineStr">
        <f aca="false">IF(M985="",IF(C985=C984,D984,EDATE(D984,1)),M985)</f>
        <is>
          <t/>
        </is>
      </c>
      <c r="E985" s="16" t="n">
        <f aca="false">I984</f>
        <v>8977775.81</v>
      </c>
      <c r="F985" s="15" t="n">
        <f aca="false">ROUND(MIN($B$14,IF(SizeCalc="margin",E985*$E$13*$E$12/100000,E985*$I$13/$I$12/10)),2)</f>
        <v>100</v>
      </c>
      <c r="G985" s="15" t="n">
        <f aca="false">$B$12*$B$13</f>
        <v>10</v>
      </c>
      <c r="H985" s="15" t="n">
        <f aca="false">IF(Q985="",G985*F985*10,Q985)</f>
        <v>10000</v>
      </c>
      <c r="I985" s="18" t="n">
        <f aca="false">E985+H985</f>
        <v>8987775.81</v>
      </c>
      <c r="J985" s="18" t="n">
        <f aca="false">J984+(I985-I984)</f>
        <v>8937775.81</v>
      </c>
      <c r="K985" s="67" t="n">
        <f aca="false">H985/E985</f>
        <v>0.00111386163027834</v>
      </c>
      <c r="L985" s="67"/>
      <c r="M985" s="64"/>
      <c r="N985" s="16" t="str">
        <f aca="false">IF(M985="","",SUMIF('Daily Fills'!L964:L20950,'Growth Plan &amp; Statistics'!M985,'Daily Fills'!O964:O20950))</f>
        <v/>
      </c>
      <c r="O985" s="15" t="str">
        <f aca="false">IF(N985="","",SUMIF('Daily Fills'!L964:L20950,'Growth Plan &amp; Statistics'!M985,'Daily Fills'!P964:P20950))</f>
        <v/>
      </c>
      <c r="P985" s="15" t="str">
        <f aca="false">IF(O985="","",SUMIF('Daily Fills'!L964:L20962,'Growth Plan &amp; Statistics'!M985,'Daily Fills'!E964:E20962)/1000000)</f>
        <v/>
      </c>
      <c r="Q985" s="16"/>
      <c r="R985" s="16" t="str">
        <f aca="false">IF(N985="","",F985)</f>
        <v/>
      </c>
      <c r="S985" s="10"/>
    </row>
    <row collapsed="false" customFormat="false" customHeight="false" hidden="false" ht="13.3" outlineLevel="0" r="986">
      <c r="A986" s="16" t="n">
        <v>967</v>
      </c>
      <c r="B986" s="16" t="n">
        <f aca="false">ROUNDUP(A986/5,0)</f>
        <v>194</v>
      </c>
      <c r="C986" s="16" t="n">
        <f aca="false">ROUNDUP(A986/20.83333333,0)</f>
        <v>47</v>
      </c>
      <c r="D986" s="65" t="inlineStr">
        <f aca="false">IF(M986="",IF(C986=C985,D985,EDATE(D985,1)),M986)</f>
        <is>
          <t/>
        </is>
      </c>
      <c r="E986" s="16" t="n">
        <f aca="false">I985</f>
        <v>8987775.81</v>
      </c>
      <c r="F986" s="15" t="n">
        <f aca="false">ROUND(MIN($B$14,IF(SizeCalc="margin",E986*$E$13*$E$12/100000,E986*$I$13/$I$12/10)),2)</f>
        <v>100</v>
      </c>
      <c r="G986" s="15" t="n">
        <f aca="false">$B$12*$B$13</f>
        <v>10</v>
      </c>
      <c r="H986" s="15" t="n">
        <f aca="false">IF(Q986="",G986*F986*10,Q986)</f>
        <v>10000</v>
      </c>
      <c r="I986" s="18" t="n">
        <f aca="false">E986+H986</f>
        <v>8997775.81</v>
      </c>
      <c r="J986" s="18" t="n">
        <f aca="false">J985+(I986-I985)</f>
        <v>8947775.81</v>
      </c>
      <c r="K986" s="67" t="n">
        <f aca="false">H986/E986</f>
        <v>0.00111262232296379</v>
      </c>
      <c r="L986" s="67"/>
      <c r="M986" s="64"/>
      <c r="N986" s="16" t="str">
        <f aca="false">IF(M986="","",SUMIF('Daily Fills'!L965:L20951,'Growth Plan &amp; Statistics'!M986,'Daily Fills'!O965:O20951))</f>
        <v/>
      </c>
      <c r="O986" s="15" t="str">
        <f aca="false">IF(N986="","",SUMIF('Daily Fills'!L965:L20951,'Growth Plan &amp; Statistics'!M986,'Daily Fills'!P965:P20951))</f>
        <v/>
      </c>
      <c r="P986" s="15" t="str">
        <f aca="false">IF(O986="","",SUMIF('Daily Fills'!L965:L20963,'Growth Plan &amp; Statistics'!M986,'Daily Fills'!E965:E20963)/1000000)</f>
        <v/>
      </c>
      <c r="Q986" s="16"/>
      <c r="R986" s="16" t="str">
        <f aca="false">IF(N986="","",F986)</f>
        <v/>
      </c>
      <c r="S986" s="10"/>
    </row>
    <row collapsed="false" customFormat="false" customHeight="false" hidden="false" ht="13.3" outlineLevel="0" r="987">
      <c r="A987" s="16" t="n">
        <v>968</v>
      </c>
      <c r="B987" s="16" t="n">
        <f aca="false">ROUNDUP(A987/5,0)</f>
        <v>194</v>
      </c>
      <c r="C987" s="16" t="n">
        <f aca="false">ROUNDUP(A987/20.83333333,0)</f>
        <v>47</v>
      </c>
      <c r="D987" s="65" t="inlineStr">
        <f aca="false">IF(M987="",IF(C987=C986,D986,EDATE(D986,1)),M987)</f>
        <is>
          <t/>
        </is>
      </c>
      <c r="E987" s="16" t="n">
        <f aca="false">I986</f>
        <v>8997775.81</v>
      </c>
      <c r="F987" s="15" t="n">
        <f aca="false">ROUND(MIN($B$14,IF(SizeCalc="margin",E987*$E$13*$E$12/100000,E987*$I$13/$I$12/10)),2)</f>
        <v>100</v>
      </c>
      <c r="G987" s="15" t="n">
        <f aca="false">$B$12*$B$13</f>
        <v>10</v>
      </c>
      <c r="H987" s="15" t="n">
        <f aca="false">IF(Q987="",G987*F987*10,Q987)</f>
        <v>10000</v>
      </c>
      <c r="I987" s="18" t="n">
        <f aca="false">E987+H987</f>
        <v>9007775.81</v>
      </c>
      <c r="J987" s="18" t="n">
        <f aca="false">J986+(I987-I986)</f>
        <v>8957775.81</v>
      </c>
      <c r="K987" s="67" t="n">
        <f aca="false">H987/E987</f>
        <v>0.00111138577034628</v>
      </c>
      <c r="L987" s="67"/>
      <c r="M987" s="64"/>
      <c r="N987" s="16" t="str">
        <f aca="false">IF(M987="","",SUMIF('Daily Fills'!L966:L20952,'Growth Plan &amp; Statistics'!M987,'Daily Fills'!O966:O20952))</f>
        <v/>
      </c>
      <c r="O987" s="15" t="str">
        <f aca="false">IF(N987="","",SUMIF('Daily Fills'!L966:L20952,'Growth Plan &amp; Statistics'!M987,'Daily Fills'!P966:P20952))</f>
        <v/>
      </c>
      <c r="P987" s="15" t="str">
        <f aca="false">IF(O987="","",SUMIF('Daily Fills'!L966:L20964,'Growth Plan &amp; Statistics'!M987,'Daily Fills'!E966:E20964)/1000000)</f>
        <v/>
      </c>
      <c r="Q987" s="16"/>
      <c r="R987" s="16" t="str">
        <f aca="false">IF(N987="","",F987)</f>
        <v/>
      </c>
      <c r="S987" s="10"/>
    </row>
    <row collapsed="false" customFormat="false" customHeight="false" hidden="false" ht="13.3" outlineLevel="0" r="988">
      <c r="A988" s="16" t="n">
        <v>969</v>
      </c>
      <c r="B988" s="16" t="n">
        <f aca="false">ROUNDUP(A988/5,0)</f>
        <v>194</v>
      </c>
      <c r="C988" s="16" t="n">
        <f aca="false">ROUNDUP(A988/20.83333333,0)</f>
        <v>47</v>
      </c>
      <c r="D988" s="65" t="inlineStr">
        <f aca="false">IF(M988="",IF(C988=C987,D987,EDATE(D987,1)),M988)</f>
        <is>
          <t/>
        </is>
      </c>
      <c r="E988" s="16" t="n">
        <f aca="false">I987</f>
        <v>9007775.81</v>
      </c>
      <c r="F988" s="15" t="n">
        <f aca="false">ROUND(MIN($B$14,IF(SizeCalc="margin",E988*$E$13*$E$12/100000,E988*$I$13/$I$12/10)),2)</f>
        <v>100</v>
      </c>
      <c r="G988" s="15" t="n">
        <f aca="false">$B$12*$B$13</f>
        <v>10</v>
      </c>
      <c r="H988" s="15" t="n">
        <f aca="false">IF(Q988="",G988*F988*10,Q988)</f>
        <v>10000</v>
      </c>
      <c r="I988" s="18" t="n">
        <f aca="false">E988+H988</f>
        <v>9017775.81</v>
      </c>
      <c r="J988" s="18" t="n">
        <f aca="false">J987+(I988-I987)</f>
        <v>8967775.81</v>
      </c>
      <c r="K988" s="67" t="n">
        <f aca="false">H988/E988</f>
        <v>0.0011101519632514</v>
      </c>
      <c r="L988" s="67"/>
      <c r="M988" s="64"/>
      <c r="N988" s="16" t="str">
        <f aca="false">IF(M988="","",SUMIF('Daily Fills'!L967:L20953,'Growth Plan &amp; Statistics'!M988,'Daily Fills'!O967:O20953))</f>
        <v/>
      </c>
      <c r="O988" s="15" t="str">
        <f aca="false">IF(N988="","",SUMIF('Daily Fills'!L967:L20953,'Growth Plan &amp; Statistics'!M988,'Daily Fills'!P967:P20953))</f>
        <v/>
      </c>
      <c r="P988" s="15" t="str">
        <f aca="false">IF(O988="","",SUMIF('Daily Fills'!L967:L20965,'Growth Plan &amp; Statistics'!M988,'Daily Fills'!E967:E20965)/1000000)</f>
        <v/>
      </c>
      <c r="Q988" s="16"/>
      <c r="R988" s="16" t="str">
        <f aca="false">IF(N988="","",F988)</f>
        <v/>
      </c>
      <c r="S988" s="10"/>
    </row>
    <row collapsed="false" customFormat="false" customHeight="false" hidden="false" ht="13.3" outlineLevel="0" r="989">
      <c r="A989" s="16" t="n">
        <v>970</v>
      </c>
      <c r="B989" s="16" t="n">
        <f aca="false">ROUNDUP(A989/5,0)</f>
        <v>194</v>
      </c>
      <c r="C989" s="16" t="n">
        <f aca="false">ROUNDUP(A989/20.83333333,0)</f>
        <v>47</v>
      </c>
      <c r="D989" s="65" t="inlineStr">
        <f aca="false">IF(M989="",IF(C989=C988,D988,EDATE(D988,1)),M989)</f>
        <is>
          <t/>
        </is>
      </c>
      <c r="E989" s="16" t="n">
        <f aca="false">I988</f>
        <v>9017775.81</v>
      </c>
      <c r="F989" s="15" t="n">
        <f aca="false">ROUND(MIN($B$14,IF(SizeCalc="margin",E989*$E$13*$E$12/100000,E989*$I$13/$I$12/10)),2)</f>
        <v>100</v>
      </c>
      <c r="G989" s="15" t="n">
        <f aca="false">$B$12*$B$13</f>
        <v>10</v>
      </c>
      <c r="H989" s="15" t="n">
        <f aca="false">IF(Q989="",G989*F989*10,Q989)</f>
        <v>10000</v>
      </c>
      <c r="I989" s="18" t="n">
        <f aca="false">E989+H989</f>
        <v>9027775.81</v>
      </c>
      <c r="J989" s="18" t="n">
        <f aca="false">J988+(I989-I988)</f>
        <v>8977775.81</v>
      </c>
      <c r="K989" s="67" t="n">
        <f aca="false">H989/E989</f>
        <v>0.00110892089254545</v>
      </c>
      <c r="L989" s="67"/>
      <c r="M989" s="64"/>
      <c r="N989" s="16" t="str">
        <f aca="false">IF(M989="","",SUMIF('Daily Fills'!L968:L20954,'Growth Plan &amp; Statistics'!M989,'Daily Fills'!O968:O20954))</f>
        <v/>
      </c>
      <c r="O989" s="15" t="str">
        <f aca="false">IF(N989="","",SUMIF('Daily Fills'!L968:L20954,'Growth Plan &amp; Statistics'!M989,'Daily Fills'!P968:P20954))</f>
        <v/>
      </c>
      <c r="P989" s="15" t="str">
        <f aca="false">IF(O989="","",SUMIF('Daily Fills'!L968:L20966,'Growth Plan &amp; Statistics'!M989,'Daily Fills'!E968:E20966)/1000000)</f>
        <v/>
      </c>
      <c r="Q989" s="16"/>
      <c r="R989" s="16" t="str">
        <f aca="false">IF(N989="","",F989)</f>
        <v/>
      </c>
      <c r="S989" s="10"/>
    </row>
    <row collapsed="false" customFormat="false" customHeight="false" hidden="false" ht="13.3" outlineLevel="0" r="990">
      <c r="A990" s="16" t="n">
        <v>971</v>
      </c>
      <c r="B990" s="16" t="n">
        <f aca="false">ROUNDUP(A990/5,0)</f>
        <v>195</v>
      </c>
      <c r="C990" s="16" t="n">
        <f aca="false">ROUNDUP(A990/20.83333333,0)</f>
        <v>47</v>
      </c>
      <c r="D990" s="65" t="inlineStr">
        <f aca="false">IF(M990="",IF(C990=C989,D989,EDATE(D989,1)),M990)</f>
        <is>
          <t/>
        </is>
      </c>
      <c r="E990" s="16" t="n">
        <f aca="false">I989</f>
        <v>9027775.81</v>
      </c>
      <c r="F990" s="15" t="n">
        <f aca="false">ROUND(MIN($B$14,IF(SizeCalc="margin",E990*$E$13*$E$12/100000,E990*$I$13/$I$12/10)),2)</f>
        <v>100</v>
      </c>
      <c r="G990" s="15" t="n">
        <f aca="false">$B$12*$B$13</f>
        <v>10</v>
      </c>
      <c r="H990" s="15" t="n">
        <f aca="false">IF(Q990="",G990*F990*10,Q990)</f>
        <v>10000</v>
      </c>
      <c r="I990" s="18" t="n">
        <f aca="false">E990+H990</f>
        <v>9037775.81</v>
      </c>
      <c r="J990" s="18" t="n">
        <f aca="false">J989+(I990-I989)</f>
        <v>8987775.81</v>
      </c>
      <c r="K990" s="67" t="n">
        <f aca="false">H990/E990</f>
        <v>0.0011076925491352</v>
      </c>
      <c r="L990" s="67"/>
      <c r="M990" s="64"/>
      <c r="N990" s="16" t="str">
        <f aca="false">IF(M990="","",SUMIF('Daily Fills'!L969:L20955,'Growth Plan &amp; Statistics'!M990,'Daily Fills'!O969:O20955))</f>
        <v/>
      </c>
      <c r="O990" s="15" t="str">
        <f aca="false">IF(N990="","",SUMIF('Daily Fills'!L969:L20955,'Growth Plan &amp; Statistics'!M990,'Daily Fills'!P969:P20955))</f>
        <v/>
      </c>
      <c r="P990" s="15" t="str">
        <f aca="false">IF(O990="","",SUMIF('Daily Fills'!L969:L20967,'Growth Plan &amp; Statistics'!M990,'Daily Fills'!E969:E20967)/1000000)</f>
        <v/>
      </c>
      <c r="Q990" s="16"/>
      <c r="R990" s="16" t="str">
        <f aca="false">IF(N990="","",F990)</f>
        <v/>
      </c>
      <c r="S990" s="10"/>
    </row>
    <row collapsed="false" customFormat="false" customHeight="false" hidden="false" ht="13.3" outlineLevel="0" r="991">
      <c r="A991" s="16" t="n">
        <v>972</v>
      </c>
      <c r="B991" s="16" t="n">
        <f aca="false">ROUNDUP(A991/5,0)</f>
        <v>195</v>
      </c>
      <c r="C991" s="16" t="n">
        <f aca="false">ROUNDUP(A991/20.83333333,0)</f>
        <v>47</v>
      </c>
      <c r="D991" s="65" t="inlineStr">
        <f aca="false">IF(M991="",IF(C991=C990,D990,EDATE(D990,1)),M991)</f>
        <is>
          <t/>
        </is>
      </c>
      <c r="E991" s="16" t="n">
        <f aca="false">I990</f>
        <v>9037775.81</v>
      </c>
      <c r="F991" s="15" t="n">
        <f aca="false">ROUND(MIN($B$14,IF(SizeCalc="margin",E991*$E$13*$E$12/100000,E991*$I$13/$I$12/10)),2)</f>
        <v>100</v>
      </c>
      <c r="G991" s="15" t="n">
        <f aca="false">$B$12*$B$13</f>
        <v>10</v>
      </c>
      <c r="H991" s="15" t="n">
        <f aca="false">IF(Q991="",G991*F991*10,Q991)</f>
        <v>10000</v>
      </c>
      <c r="I991" s="18" t="n">
        <f aca="false">E991+H991</f>
        <v>9047775.81</v>
      </c>
      <c r="J991" s="18" t="n">
        <f aca="false">J990+(I991-I990)</f>
        <v>8997775.81</v>
      </c>
      <c r="K991" s="67" t="n">
        <f aca="false">H991/E991</f>
        <v>0.00110646692396766</v>
      </c>
      <c r="L991" s="67"/>
      <c r="M991" s="64"/>
      <c r="N991" s="16" t="str">
        <f aca="false">IF(M991="","",SUMIF('Daily Fills'!L970:L20956,'Growth Plan &amp; Statistics'!M991,'Daily Fills'!O970:O20956))</f>
        <v/>
      </c>
      <c r="O991" s="15" t="str">
        <f aca="false">IF(N991="","",SUMIF('Daily Fills'!L970:L20956,'Growth Plan &amp; Statistics'!M991,'Daily Fills'!P970:P20956))</f>
        <v/>
      </c>
      <c r="P991" s="15" t="str">
        <f aca="false">IF(O991="","",SUMIF('Daily Fills'!L970:L20968,'Growth Plan &amp; Statistics'!M991,'Daily Fills'!E970:E20968)/1000000)</f>
        <v/>
      </c>
      <c r="Q991" s="16"/>
      <c r="R991" s="16" t="str">
        <f aca="false">IF(N991="","",F991)</f>
        <v/>
      </c>
      <c r="S991" s="10"/>
    </row>
    <row collapsed="false" customFormat="false" customHeight="false" hidden="false" ht="13.3" outlineLevel="0" r="992">
      <c r="A992" s="16" t="n">
        <v>973</v>
      </c>
      <c r="B992" s="16" t="n">
        <f aca="false">ROUNDUP(A992/5,0)</f>
        <v>195</v>
      </c>
      <c r="C992" s="16" t="n">
        <f aca="false">ROUNDUP(A992/20.83333333,0)</f>
        <v>47</v>
      </c>
      <c r="D992" s="65" t="inlineStr">
        <f aca="false">IF(M992="",IF(C992=C991,D991,EDATE(D991,1)),M992)</f>
        <is>
          <t/>
        </is>
      </c>
      <c r="E992" s="16" t="n">
        <f aca="false">I991</f>
        <v>9047775.81</v>
      </c>
      <c r="F992" s="15" t="n">
        <f aca="false">ROUND(MIN($B$14,IF(SizeCalc="margin",E992*$E$13*$E$12/100000,E992*$I$13/$I$12/10)),2)</f>
        <v>100</v>
      </c>
      <c r="G992" s="15" t="n">
        <f aca="false">$B$12*$B$13</f>
        <v>10</v>
      </c>
      <c r="H992" s="15" t="n">
        <f aca="false">IF(Q992="",G992*F992*10,Q992)</f>
        <v>10000</v>
      </c>
      <c r="I992" s="18" t="n">
        <f aca="false">E992+H992</f>
        <v>9057775.81</v>
      </c>
      <c r="J992" s="18" t="n">
        <f aca="false">J991+(I992-I991)</f>
        <v>9007775.81</v>
      </c>
      <c r="K992" s="67" t="n">
        <f aca="false">H992/E992</f>
        <v>0.00110524400802986</v>
      </c>
      <c r="L992" s="67"/>
      <c r="M992" s="64"/>
      <c r="N992" s="16" t="str">
        <f aca="false">IF(M992="","",SUMIF('Daily Fills'!L971:L20957,'Growth Plan &amp; Statistics'!M992,'Daily Fills'!O971:O20957))</f>
        <v/>
      </c>
      <c r="O992" s="15" t="str">
        <f aca="false">IF(N992="","",SUMIF('Daily Fills'!L971:L20957,'Growth Plan &amp; Statistics'!M992,'Daily Fills'!P971:P20957))</f>
        <v/>
      </c>
      <c r="P992" s="15" t="str">
        <f aca="false">IF(O992="","",SUMIF('Daily Fills'!L971:L20969,'Growth Plan &amp; Statistics'!M992,'Daily Fills'!E971:E20969)/1000000)</f>
        <v/>
      </c>
      <c r="Q992" s="16"/>
      <c r="R992" s="16" t="str">
        <f aca="false">IF(N992="","",F992)</f>
        <v/>
      </c>
      <c r="S992" s="10"/>
    </row>
    <row collapsed="false" customFormat="false" customHeight="false" hidden="false" ht="13.3" outlineLevel="0" r="993">
      <c r="A993" s="16" t="n">
        <v>974</v>
      </c>
      <c r="B993" s="16" t="n">
        <f aca="false">ROUNDUP(A993/5,0)</f>
        <v>195</v>
      </c>
      <c r="C993" s="16" t="n">
        <f aca="false">ROUNDUP(A993/20.83333333,0)</f>
        <v>47</v>
      </c>
      <c r="D993" s="65" t="inlineStr">
        <f aca="false">IF(M993="",IF(C993=C992,D992,EDATE(D992,1)),M993)</f>
        <is>
          <t/>
        </is>
      </c>
      <c r="E993" s="16" t="n">
        <f aca="false">I992</f>
        <v>9057775.81</v>
      </c>
      <c r="F993" s="15" t="n">
        <f aca="false">ROUND(MIN($B$14,IF(SizeCalc="margin",E993*$E$13*$E$12/100000,E993*$I$13/$I$12/10)),2)</f>
        <v>100</v>
      </c>
      <c r="G993" s="15" t="n">
        <f aca="false">$B$12*$B$13</f>
        <v>10</v>
      </c>
      <c r="H993" s="15" t="n">
        <f aca="false">IF(Q993="",G993*F993*10,Q993)</f>
        <v>10000</v>
      </c>
      <c r="I993" s="18" t="n">
        <f aca="false">E993+H993</f>
        <v>9067775.81</v>
      </c>
      <c r="J993" s="18" t="n">
        <f aca="false">J992+(I993-I992)</f>
        <v>9017775.81</v>
      </c>
      <c r="K993" s="67" t="n">
        <f aca="false">H993/E993</f>
        <v>0.00110402379234864</v>
      </c>
      <c r="L993" s="67"/>
      <c r="M993" s="64"/>
      <c r="N993" s="16" t="str">
        <f aca="false">IF(M993="","",SUMIF('Daily Fills'!L972:L20958,'Growth Plan &amp; Statistics'!M993,'Daily Fills'!O972:O20958))</f>
        <v/>
      </c>
      <c r="O993" s="15" t="str">
        <f aca="false">IF(N993="","",SUMIF('Daily Fills'!L972:L20958,'Growth Plan &amp; Statistics'!M993,'Daily Fills'!P972:P20958))</f>
        <v/>
      </c>
      <c r="P993" s="15" t="str">
        <f aca="false">IF(O993="","",SUMIF('Daily Fills'!L972:L20970,'Growth Plan &amp; Statistics'!M993,'Daily Fills'!E972:E20970)/1000000)</f>
        <v/>
      </c>
      <c r="Q993" s="16"/>
      <c r="R993" s="16" t="str">
        <f aca="false">IF(N993="","",F993)</f>
        <v/>
      </c>
      <c r="S993" s="10"/>
    </row>
    <row collapsed="false" customFormat="false" customHeight="false" hidden="false" ht="13.3" outlineLevel="0" r="994">
      <c r="A994" s="16" t="n">
        <v>975</v>
      </c>
      <c r="B994" s="16" t="n">
        <f aca="false">ROUNDUP(A994/5,0)</f>
        <v>195</v>
      </c>
      <c r="C994" s="16" t="n">
        <f aca="false">ROUNDUP(A994/20.83333333,0)</f>
        <v>47</v>
      </c>
      <c r="D994" s="65" t="inlineStr">
        <f aca="false">IF(M994="",IF(C994=C993,D993,EDATE(D993,1)),M994)</f>
        <is>
          <t/>
        </is>
      </c>
      <c r="E994" s="16" t="n">
        <f aca="false">I993</f>
        <v>9067775.81</v>
      </c>
      <c r="F994" s="15" t="n">
        <f aca="false">ROUND(MIN($B$14,IF(SizeCalc="margin",E994*$E$13*$E$12/100000,E994*$I$13/$I$12/10)),2)</f>
        <v>100</v>
      </c>
      <c r="G994" s="15" t="n">
        <f aca="false">$B$12*$B$13</f>
        <v>10</v>
      </c>
      <c r="H994" s="15" t="n">
        <f aca="false">IF(Q994="",G994*F994*10,Q994)</f>
        <v>10000</v>
      </c>
      <c r="I994" s="18" t="n">
        <f aca="false">E994+H994</f>
        <v>9077775.81</v>
      </c>
      <c r="J994" s="18" t="n">
        <f aca="false">J993+(I994-I993)</f>
        <v>9027775.81</v>
      </c>
      <c r="K994" s="67" t="n">
        <f aca="false">H994/E994</f>
        <v>0.00110280626799043</v>
      </c>
      <c r="L994" s="67"/>
      <c r="M994" s="64"/>
      <c r="N994" s="16" t="str">
        <f aca="false">IF(M994="","",SUMIF('Daily Fills'!L973:L20959,'Growth Plan &amp; Statistics'!M994,'Daily Fills'!O973:O20959))</f>
        <v/>
      </c>
      <c r="O994" s="15" t="str">
        <f aca="false">IF(N994="","",SUMIF('Daily Fills'!L973:L20959,'Growth Plan &amp; Statistics'!M994,'Daily Fills'!P973:P20959))</f>
        <v/>
      </c>
      <c r="P994" s="15" t="str">
        <f aca="false">IF(O994="","",SUMIF('Daily Fills'!L973:L20971,'Growth Plan &amp; Statistics'!M994,'Daily Fills'!E973:E20971)/1000000)</f>
        <v/>
      </c>
      <c r="Q994" s="16"/>
      <c r="R994" s="16" t="str">
        <f aca="false">IF(N994="","",F994)</f>
        <v/>
      </c>
      <c r="S994" s="10"/>
    </row>
    <row collapsed="false" customFormat="false" customHeight="false" hidden="false" ht="13.3" outlineLevel="0" r="995">
      <c r="A995" s="16" t="n">
        <v>976</v>
      </c>
      <c r="B995" s="16" t="n">
        <f aca="false">ROUNDUP(A995/5,0)</f>
        <v>196</v>
      </c>
      <c r="C995" s="16" t="n">
        <f aca="false">ROUNDUP(A995/20.83333333,0)</f>
        <v>47</v>
      </c>
      <c r="D995" s="65" t="inlineStr">
        <f aca="false">IF(M995="",IF(C995=C994,D994,EDATE(D994,1)),M995)</f>
        <is>
          <t/>
        </is>
      </c>
      <c r="E995" s="16" t="n">
        <f aca="false">I994</f>
        <v>9077775.81</v>
      </c>
      <c r="F995" s="15" t="n">
        <f aca="false">ROUND(MIN($B$14,IF(SizeCalc="margin",E995*$E$13*$E$12/100000,E995*$I$13/$I$12/10)),2)</f>
        <v>100</v>
      </c>
      <c r="G995" s="15" t="n">
        <f aca="false">$B$12*$B$13</f>
        <v>10</v>
      </c>
      <c r="H995" s="15" t="n">
        <f aca="false">IF(Q995="",G995*F995*10,Q995)</f>
        <v>10000</v>
      </c>
      <c r="I995" s="18" t="n">
        <f aca="false">E995+H995</f>
        <v>9087775.81</v>
      </c>
      <c r="J995" s="18" t="n">
        <f aca="false">J994+(I995-I994)</f>
        <v>9037775.81</v>
      </c>
      <c r="K995" s="67" t="n">
        <f aca="false">H995/E995</f>
        <v>0.00110159142606101</v>
      </c>
      <c r="L995" s="67"/>
      <c r="M995" s="64"/>
      <c r="N995" s="16" t="str">
        <f aca="false">IF(M995="","",SUMIF('Daily Fills'!L974:L20960,'Growth Plan &amp; Statistics'!M995,'Daily Fills'!O974:O20960))</f>
        <v/>
      </c>
      <c r="O995" s="15" t="str">
        <f aca="false">IF(N995="","",SUMIF('Daily Fills'!L974:L20960,'Growth Plan &amp; Statistics'!M995,'Daily Fills'!P974:P20960))</f>
        <v/>
      </c>
      <c r="P995" s="15" t="str">
        <f aca="false">IF(O995="","",SUMIF('Daily Fills'!L974:L20972,'Growth Plan &amp; Statistics'!M995,'Daily Fills'!E974:E20972)/1000000)</f>
        <v/>
      </c>
      <c r="Q995" s="16"/>
      <c r="R995" s="16" t="str">
        <f aca="false">IF(N995="","",F995)</f>
        <v/>
      </c>
      <c r="S995" s="10"/>
    </row>
    <row collapsed="false" customFormat="false" customHeight="false" hidden="false" ht="13.3" outlineLevel="0" r="996">
      <c r="A996" s="16" t="n">
        <v>977</v>
      </c>
      <c r="B996" s="16" t="n">
        <f aca="false">ROUNDUP(A996/5,0)</f>
        <v>196</v>
      </c>
      <c r="C996" s="16" t="n">
        <f aca="false">ROUNDUP(A996/20.83333333,0)</f>
        <v>47</v>
      </c>
      <c r="D996" s="65" t="inlineStr">
        <f aca="false">IF(M996="",IF(C996=C995,D995,EDATE(D995,1)),M996)</f>
        <is>
          <t/>
        </is>
      </c>
      <c r="E996" s="16" t="n">
        <f aca="false">I995</f>
        <v>9087775.81</v>
      </c>
      <c r="F996" s="15" t="n">
        <f aca="false">ROUND(MIN($B$14,IF(SizeCalc="margin",E996*$E$13*$E$12/100000,E996*$I$13/$I$12/10)),2)</f>
        <v>100</v>
      </c>
      <c r="G996" s="15" t="n">
        <f aca="false">$B$12*$B$13</f>
        <v>10</v>
      </c>
      <c r="H996" s="15" t="n">
        <f aca="false">IF(Q996="",G996*F996*10,Q996)</f>
        <v>10000</v>
      </c>
      <c r="I996" s="18" t="n">
        <f aca="false">E996+H996</f>
        <v>9097775.81</v>
      </c>
      <c r="J996" s="18" t="n">
        <f aca="false">J995+(I996-I995)</f>
        <v>9047775.81</v>
      </c>
      <c r="K996" s="67" t="n">
        <f aca="false">H996/E996</f>
        <v>0.0011003792577053</v>
      </c>
      <c r="L996" s="67"/>
      <c r="M996" s="64"/>
      <c r="N996" s="16" t="str">
        <f aca="false">IF(M996="","",SUMIF('Daily Fills'!L975:L20961,'Growth Plan &amp; Statistics'!M996,'Daily Fills'!O975:O20961))</f>
        <v/>
      </c>
      <c r="O996" s="15" t="str">
        <f aca="false">IF(N996="","",SUMIF('Daily Fills'!L975:L20961,'Growth Plan &amp; Statistics'!M996,'Daily Fills'!P975:P20961))</f>
        <v/>
      </c>
      <c r="P996" s="15" t="str">
        <f aca="false">IF(O996="","",SUMIF('Daily Fills'!L975:L20973,'Growth Plan &amp; Statistics'!M996,'Daily Fills'!E975:E20973)/1000000)</f>
        <v/>
      </c>
      <c r="Q996" s="16"/>
      <c r="R996" s="16" t="str">
        <f aca="false">IF(N996="","",F996)</f>
        <v/>
      </c>
      <c r="S996" s="10"/>
    </row>
    <row collapsed="false" customFormat="false" customHeight="false" hidden="false" ht="13.3" outlineLevel="0" r="997">
      <c r="A997" s="16" t="n">
        <v>978</v>
      </c>
      <c r="B997" s="16" t="n">
        <f aca="false">ROUNDUP(A997/5,0)</f>
        <v>196</v>
      </c>
      <c r="C997" s="16" t="n">
        <f aca="false">ROUNDUP(A997/20.83333333,0)</f>
        <v>47</v>
      </c>
      <c r="D997" s="65" t="inlineStr">
        <f aca="false">IF(M997="",IF(C997=C996,D996,EDATE(D996,1)),M997)</f>
        <is>
          <t/>
        </is>
      </c>
      <c r="E997" s="16" t="n">
        <f aca="false">I996</f>
        <v>9097775.81</v>
      </c>
      <c r="F997" s="15" t="n">
        <f aca="false">ROUND(MIN($B$14,IF(SizeCalc="margin",E997*$E$13*$E$12/100000,E997*$I$13/$I$12/10)),2)</f>
        <v>100</v>
      </c>
      <c r="G997" s="15" t="n">
        <f aca="false">$B$12*$B$13</f>
        <v>10</v>
      </c>
      <c r="H997" s="15" t="n">
        <f aca="false">IF(Q997="",G997*F997*10,Q997)</f>
        <v>10000</v>
      </c>
      <c r="I997" s="18" t="n">
        <f aca="false">E997+H997</f>
        <v>9107775.81</v>
      </c>
      <c r="J997" s="18" t="n">
        <f aca="false">J996+(I997-I996)</f>
        <v>9057775.81</v>
      </c>
      <c r="K997" s="67" t="n">
        <f aca="false">H997/E997</f>
        <v>0.00109916975410719</v>
      </c>
      <c r="L997" s="67"/>
      <c r="M997" s="64"/>
      <c r="N997" s="16" t="str">
        <f aca="false">IF(M997="","",SUMIF('Daily Fills'!L976:L20962,'Growth Plan &amp; Statistics'!M997,'Daily Fills'!O976:O20962))</f>
        <v/>
      </c>
      <c r="O997" s="15" t="str">
        <f aca="false">IF(N997="","",SUMIF('Daily Fills'!L976:L20962,'Growth Plan &amp; Statistics'!M997,'Daily Fills'!P976:P20962))</f>
        <v/>
      </c>
      <c r="P997" s="15" t="str">
        <f aca="false">IF(O997="","",SUMIF('Daily Fills'!L976:L20974,'Growth Plan &amp; Statistics'!M997,'Daily Fills'!E976:E20974)/1000000)</f>
        <v/>
      </c>
      <c r="Q997" s="16"/>
      <c r="R997" s="16" t="str">
        <f aca="false">IF(N997="","",F997)</f>
        <v/>
      </c>
      <c r="S997" s="10"/>
    </row>
    <row collapsed="false" customFormat="false" customHeight="false" hidden="false" ht="13.3" outlineLevel="0" r="998">
      <c r="A998" s="16" t="n">
        <v>979</v>
      </c>
      <c r="B998" s="16" t="n">
        <f aca="false">ROUNDUP(A998/5,0)</f>
        <v>196</v>
      </c>
      <c r="C998" s="16" t="n">
        <f aca="false">ROUNDUP(A998/20.83333333,0)</f>
        <v>47</v>
      </c>
      <c r="D998" s="65" t="inlineStr">
        <f aca="false">IF(M998="",IF(C998=C997,D997,EDATE(D997,1)),M998)</f>
        <is>
          <t/>
        </is>
      </c>
      <c r="E998" s="16" t="n">
        <f aca="false">I997</f>
        <v>9107775.81</v>
      </c>
      <c r="F998" s="15" t="n">
        <f aca="false">ROUND(MIN($B$14,IF(SizeCalc="margin",E998*$E$13*$E$12/100000,E998*$I$13/$I$12/10)),2)</f>
        <v>100</v>
      </c>
      <c r="G998" s="15" t="n">
        <f aca="false">$B$12*$B$13</f>
        <v>10</v>
      </c>
      <c r="H998" s="15" t="n">
        <f aca="false">IF(Q998="",G998*F998*10,Q998)</f>
        <v>10000</v>
      </c>
      <c r="I998" s="18" t="n">
        <f aca="false">E998+H998</f>
        <v>9117775.81</v>
      </c>
      <c r="J998" s="18" t="n">
        <f aca="false">J997+(I998-I997)</f>
        <v>9067775.81</v>
      </c>
      <c r="K998" s="67" t="n">
        <f aca="false">H998/E998</f>
        <v>0.00109796290648924</v>
      </c>
      <c r="L998" s="67"/>
      <c r="M998" s="64"/>
      <c r="N998" s="16" t="str">
        <f aca="false">IF(M998="","",SUMIF('Daily Fills'!L977:L20963,'Growth Plan &amp; Statistics'!M998,'Daily Fills'!O977:O20963))</f>
        <v/>
      </c>
      <c r="O998" s="15" t="str">
        <f aca="false">IF(N998="","",SUMIF('Daily Fills'!L977:L20963,'Growth Plan &amp; Statistics'!M998,'Daily Fills'!P977:P20963))</f>
        <v/>
      </c>
      <c r="P998" s="15" t="str">
        <f aca="false">IF(O998="","",SUMIF('Daily Fills'!L977:L20975,'Growth Plan &amp; Statistics'!M998,'Daily Fills'!E977:E20975)/1000000)</f>
        <v/>
      </c>
      <c r="Q998" s="16"/>
      <c r="R998" s="16" t="str">
        <f aca="false">IF(N998="","",F998)</f>
        <v/>
      </c>
      <c r="S998" s="10"/>
    </row>
    <row collapsed="false" customFormat="false" customHeight="false" hidden="false" ht="13.3" outlineLevel="0" r="999">
      <c r="A999" s="16" t="n">
        <v>980</v>
      </c>
      <c r="B999" s="16" t="n">
        <f aca="false">ROUNDUP(A999/5,0)</f>
        <v>196</v>
      </c>
      <c r="C999" s="16" t="n">
        <f aca="false">ROUNDUP(A999/20.83333333,0)</f>
        <v>48</v>
      </c>
      <c r="D999" s="65" t="n">
        <f aca="false">IF(M999="",IF(C999=C998,D998,EDATE(D998,1)),M999)</f>
        <v>43240</v>
      </c>
      <c r="E999" s="16" t="n">
        <f aca="false">I998</f>
        <v>9117775.81</v>
      </c>
      <c r="F999" s="15" t="n">
        <f aca="false">ROUND(MIN($B$14,IF(SizeCalc="margin",E999*$E$13*$E$12/100000,E999*$I$13/$I$12/10)),2)</f>
        <v>100</v>
      </c>
      <c r="G999" s="15" t="n">
        <f aca="false">$B$12*$B$13</f>
        <v>10</v>
      </c>
      <c r="H999" s="15" t="n">
        <f aca="false">IF(Q999="",G999*F999*10,Q999)</f>
        <v>10000</v>
      </c>
      <c r="I999" s="18" t="n">
        <f aca="false">E999+H999</f>
        <v>9127775.81</v>
      </c>
      <c r="J999" s="18" t="n">
        <f aca="false">J998+(I999-I998)</f>
        <v>9077775.81</v>
      </c>
      <c r="K999" s="67" t="n">
        <f aca="false">H999/E999</f>
        <v>0.00109675870611256</v>
      </c>
      <c r="L999" s="67"/>
      <c r="M999" s="64"/>
      <c r="N999" s="16" t="str">
        <f aca="false">IF(M999="","",SUMIF('Daily Fills'!L978:L20964,'Growth Plan &amp; Statistics'!M999,'Daily Fills'!O978:O20964))</f>
        <v/>
      </c>
      <c r="O999" s="15" t="str">
        <f aca="false">IF(N999="","",SUMIF('Daily Fills'!L978:L20964,'Growth Plan &amp; Statistics'!M999,'Daily Fills'!P978:P20964))</f>
        <v/>
      </c>
      <c r="P999" s="15" t="str">
        <f aca="false">IF(O999="","",SUMIF('Daily Fills'!L978:L20976,'Growth Plan &amp; Statistics'!M999,'Daily Fills'!E978:E20976)/1000000)</f>
        <v/>
      </c>
      <c r="Q999" s="16"/>
      <c r="R999" s="16" t="str">
        <f aca="false">IF(N999="","",F999)</f>
        <v/>
      </c>
      <c r="S999" s="10"/>
    </row>
    <row collapsed="false" customFormat="false" customHeight="false" hidden="false" ht="13.3" outlineLevel="0" r="1000">
      <c r="A1000" s="16" t="n">
        <v>981</v>
      </c>
      <c r="B1000" s="16" t="n">
        <f aca="false">ROUNDUP(A1000/5,0)</f>
        <v>197</v>
      </c>
      <c r="C1000" s="16" t="n">
        <f aca="false">ROUNDUP(A1000/20.83333333,0)</f>
        <v>48</v>
      </c>
      <c r="D1000" s="65" t="inlineStr">
        <f aca="false">IF(M1000="",IF(C1000=C999,D999,EDATE(D999,1)),M1000)</f>
        <is>
          <t/>
        </is>
      </c>
      <c r="E1000" s="16" t="n">
        <f aca="false">I999</f>
        <v>9127775.81</v>
      </c>
      <c r="F1000" s="15" t="n">
        <f aca="false">ROUND(MIN($B$14,IF(SizeCalc="margin",E1000*$E$13*$E$12/100000,E1000*$I$13/$I$12/10)),2)</f>
        <v>100</v>
      </c>
      <c r="G1000" s="15" t="n">
        <f aca="false">$B$12*$B$13</f>
        <v>10</v>
      </c>
      <c r="H1000" s="15" t="n">
        <f aca="false">IF(Q1000="",G1000*F1000*10,Q1000)</f>
        <v>10000</v>
      </c>
      <c r="I1000" s="18" t="n">
        <f aca="false">E1000+H1000</f>
        <v>9137775.81</v>
      </c>
      <c r="J1000" s="18" t="n">
        <f aca="false">J999+(I1000-I999)</f>
        <v>9087775.81</v>
      </c>
      <c r="K1000" s="67" t="n">
        <f aca="false">H1000/E1000</f>
        <v>0.00109555714427653</v>
      </c>
      <c r="L1000" s="67"/>
      <c r="M1000" s="64"/>
      <c r="N1000" s="16" t="str">
        <f aca="false">IF(M1000="","",SUMIF('Daily Fills'!L979:L20965,'Growth Plan &amp; Statistics'!M1000,'Daily Fills'!O979:O20965))</f>
        <v/>
      </c>
      <c r="O1000" s="15" t="str">
        <f aca="false">IF(N1000="","",SUMIF('Daily Fills'!L979:L20965,'Growth Plan &amp; Statistics'!M1000,'Daily Fills'!P979:P20965))</f>
        <v/>
      </c>
      <c r="P1000" s="15" t="str">
        <f aca="false">IF(O1000="","",SUMIF('Daily Fills'!L979:L20977,'Growth Plan &amp; Statistics'!M1000,'Daily Fills'!E979:E20977)/1000000)</f>
        <v/>
      </c>
      <c r="Q1000" s="16"/>
      <c r="R1000" s="16" t="str">
        <f aca="false">IF(N1000="","",F1000)</f>
        <v/>
      </c>
      <c r="S1000" s="10"/>
    </row>
    <row collapsed="false" customFormat="false" customHeight="false" hidden="false" ht="13.3" outlineLevel="0" r="1001">
      <c r="A1001" s="16" t="n">
        <v>982</v>
      </c>
      <c r="B1001" s="16" t="n">
        <f aca="false">ROUNDUP(A1001/5,0)</f>
        <v>197</v>
      </c>
      <c r="C1001" s="16" t="n">
        <f aca="false">ROUNDUP(A1001/20.83333333,0)</f>
        <v>48</v>
      </c>
      <c r="D1001" s="65" t="inlineStr">
        <f aca="false">IF(M1001="",IF(C1001=C1000,D1000,EDATE(D1000,1)),M1001)</f>
        <is>
          <t/>
        </is>
      </c>
      <c r="E1001" s="16" t="n">
        <f aca="false">I1000</f>
        <v>9137775.81</v>
      </c>
      <c r="F1001" s="15" t="n">
        <f aca="false">ROUND(MIN($B$14,IF(SizeCalc="margin",E1001*$E$13*$E$12/100000,E1001*$I$13/$I$12/10)),2)</f>
        <v>100</v>
      </c>
      <c r="G1001" s="15" t="n">
        <f aca="false">$B$12*$B$13</f>
        <v>10</v>
      </c>
      <c r="H1001" s="15" t="n">
        <f aca="false">IF(Q1001="",G1001*F1001*10,Q1001)</f>
        <v>10000</v>
      </c>
      <c r="I1001" s="18" t="n">
        <f aca="false">E1001+H1001</f>
        <v>9147775.81</v>
      </c>
      <c r="J1001" s="18" t="n">
        <f aca="false">J1000+(I1001-I1000)</f>
        <v>9097775.81</v>
      </c>
      <c r="K1001" s="67" t="n">
        <f aca="false">H1001/E1001</f>
        <v>0.00109435821231863</v>
      </c>
      <c r="L1001" s="67"/>
      <c r="M1001" s="64"/>
      <c r="N1001" s="16" t="str">
        <f aca="false">IF(M1001="","",SUMIF('Daily Fills'!L980:L20966,'Growth Plan &amp; Statistics'!M1001,'Daily Fills'!O980:O20966))</f>
        <v/>
      </c>
      <c r="O1001" s="15" t="str">
        <f aca="false">IF(N1001="","",SUMIF('Daily Fills'!L980:L20966,'Growth Plan &amp; Statistics'!M1001,'Daily Fills'!P980:P20966))</f>
        <v/>
      </c>
      <c r="P1001" s="15" t="str">
        <f aca="false">IF(O1001="","",SUMIF('Daily Fills'!L980:L20978,'Growth Plan &amp; Statistics'!M1001,'Daily Fills'!E980:E20978)/1000000)</f>
        <v/>
      </c>
      <c r="Q1001" s="16"/>
      <c r="R1001" s="16" t="str">
        <f aca="false">IF(N1001="","",F1001)</f>
        <v/>
      </c>
      <c r="S1001" s="10"/>
    </row>
    <row collapsed="false" customFormat="false" customHeight="false" hidden="false" ht="13.3" outlineLevel="0" r="1002">
      <c r="A1002" s="16" t="n">
        <v>983</v>
      </c>
      <c r="B1002" s="16" t="n">
        <f aca="false">ROUNDUP(A1002/5,0)</f>
        <v>197</v>
      </c>
      <c r="C1002" s="16" t="n">
        <f aca="false">ROUNDUP(A1002/20.83333333,0)</f>
        <v>48</v>
      </c>
      <c r="D1002" s="65" t="inlineStr">
        <f aca="false">IF(M1002="",IF(C1002=C1001,D1001,EDATE(D1001,1)),M1002)</f>
        <is>
          <t/>
        </is>
      </c>
      <c r="E1002" s="16" t="n">
        <f aca="false">I1001</f>
        <v>9147775.81</v>
      </c>
      <c r="F1002" s="15" t="n">
        <f aca="false">ROUND(MIN($B$14,IF(SizeCalc="margin",E1002*$E$13*$E$12/100000,E1002*$I$13/$I$12/10)),2)</f>
        <v>100</v>
      </c>
      <c r="G1002" s="15" t="n">
        <f aca="false">$B$12*$B$13</f>
        <v>10</v>
      </c>
      <c r="H1002" s="15" t="n">
        <f aca="false">IF(Q1002="",G1002*F1002*10,Q1002)</f>
        <v>10000</v>
      </c>
      <c r="I1002" s="18" t="n">
        <f aca="false">E1002+H1002</f>
        <v>9157775.81</v>
      </c>
      <c r="J1002" s="18" t="n">
        <f aca="false">J1001+(I1002-I1001)</f>
        <v>9107775.81</v>
      </c>
      <c r="K1002" s="67" t="n">
        <f aca="false">H1002/E1002</f>
        <v>0.0010931619016142</v>
      </c>
      <c r="L1002" s="67"/>
      <c r="M1002" s="64"/>
      <c r="N1002" s="16" t="str">
        <f aca="false">IF(M1002="","",SUMIF('Daily Fills'!L981:L20967,'Growth Plan &amp; Statistics'!M1002,'Daily Fills'!O981:O20967))</f>
        <v/>
      </c>
      <c r="O1002" s="15" t="str">
        <f aca="false">IF(N1002="","",SUMIF('Daily Fills'!L981:L20967,'Growth Plan &amp; Statistics'!M1002,'Daily Fills'!P981:P20967))</f>
        <v/>
      </c>
      <c r="P1002" s="15" t="str">
        <f aca="false">IF(O1002="","",SUMIF('Daily Fills'!L981:L20979,'Growth Plan &amp; Statistics'!M1002,'Daily Fills'!E981:E20979)/1000000)</f>
        <v/>
      </c>
      <c r="Q1002" s="16"/>
      <c r="R1002" s="16" t="str">
        <f aca="false">IF(N1002="","",F1002)</f>
        <v/>
      </c>
      <c r="S1002" s="10"/>
    </row>
    <row collapsed="false" customFormat="false" customHeight="false" hidden="false" ht="13.3" outlineLevel="0" r="1003">
      <c r="A1003" s="16" t="n">
        <v>984</v>
      </c>
      <c r="B1003" s="16" t="n">
        <f aca="false">ROUNDUP(A1003/5,0)</f>
        <v>197</v>
      </c>
      <c r="C1003" s="16" t="n">
        <f aca="false">ROUNDUP(A1003/20.83333333,0)</f>
        <v>48</v>
      </c>
      <c r="D1003" s="65" t="inlineStr">
        <f aca="false">IF(M1003="",IF(C1003=C1002,D1002,EDATE(D1002,1)),M1003)</f>
        <is>
          <t/>
        </is>
      </c>
      <c r="E1003" s="16" t="n">
        <f aca="false">I1002</f>
        <v>9157775.81</v>
      </c>
      <c r="F1003" s="15" t="n">
        <f aca="false">ROUND(MIN($B$14,IF(SizeCalc="margin",E1003*$E$13*$E$12/100000,E1003*$I$13/$I$12/10)),2)</f>
        <v>100</v>
      </c>
      <c r="G1003" s="15" t="n">
        <f aca="false">$B$12*$B$13</f>
        <v>10</v>
      </c>
      <c r="H1003" s="15" t="n">
        <f aca="false">IF(Q1003="",G1003*F1003*10,Q1003)</f>
        <v>10000</v>
      </c>
      <c r="I1003" s="18" t="n">
        <f aca="false">E1003+H1003</f>
        <v>9167775.81</v>
      </c>
      <c r="J1003" s="18" t="n">
        <f aca="false">J1002+(I1003-I1002)</f>
        <v>9117775.81</v>
      </c>
      <c r="K1003" s="67" t="n">
        <f aca="false">H1003/E1003</f>
        <v>0.00109196820357628</v>
      </c>
      <c r="L1003" s="67"/>
      <c r="M1003" s="64"/>
      <c r="N1003" s="16" t="str">
        <f aca="false">IF(M1003="","",SUMIF('Daily Fills'!L982:L20968,'Growth Plan &amp; Statistics'!M1003,'Daily Fills'!O982:O20968))</f>
        <v/>
      </c>
      <c r="O1003" s="15" t="str">
        <f aca="false">IF(N1003="","",SUMIF('Daily Fills'!L982:L20968,'Growth Plan &amp; Statistics'!M1003,'Daily Fills'!P982:P20968))</f>
        <v/>
      </c>
      <c r="P1003" s="15" t="str">
        <f aca="false">IF(O1003="","",SUMIF('Daily Fills'!L982:L20980,'Growth Plan &amp; Statistics'!M1003,'Daily Fills'!E982:E20980)/1000000)</f>
        <v/>
      </c>
      <c r="Q1003" s="16"/>
      <c r="R1003" s="16" t="str">
        <f aca="false">IF(N1003="","",F1003)</f>
        <v/>
      </c>
      <c r="S1003" s="10"/>
    </row>
    <row collapsed="false" customFormat="false" customHeight="false" hidden="false" ht="13.3" outlineLevel="0" r="1004">
      <c r="A1004" s="16" t="n">
        <v>985</v>
      </c>
      <c r="B1004" s="16" t="n">
        <f aca="false">ROUNDUP(A1004/5,0)</f>
        <v>197</v>
      </c>
      <c r="C1004" s="16" t="n">
        <f aca="false">ROUNDUP(A1004/20.83333333,0)</f>
        <v>48</v>
      </c>
      <c r="D1004" s="65" t="inlineStr">
        <f aca="false">IF(M1004="",IF(C1004=C1003,D1003,EDATE(D1003,1)),M1004)</f>
        <is>
          <t/>
        </is>
      </c>
      <c r="E1004" s="16" t="n">
        <f aca="false">I1003</f>
        <v>9167775.81</v>
      </c>
      <c r="F1004" s="15" t="n">
        <f aca="false">ROUND(MIN($B$14,IF(SizeCalc="margin",E1004*$E$13*$E$12/100000,E1004*$I$13/$I$12/10)),2)</f>
        <v>100</v>
      </c>
      <c r="G1004" s="15" t="n">
        <f aca="false">$B$12*$B$13</f>
        <v>10</v>
      </c>
      <c r="H1004" s="15" t="n">
        <f aca="false">IF(Q1004="",G1004*F1004*10,Q1004)</f>
        <v>10000</v>
      </c>
      <c r="I1004" s="18" t="n">
        <f aca="false">E1004+H1004</f>
        <v>9177775.81</v>
      </c>
      <c r="J1004" s="18" t="n">
        <f aca="false">J1003+(I1004-I1003)</f>
        <v>9127775.81</v>
      </c>
      <c r="K1004" s="67" t="n">
        <f aca="false">H1004/E1004</f>
        <v>0.00109077710965535</v>
      </c>
      <c r="L1004" s="67"/>
      <c r="M1004" s="64"/>
      <c r="N1004" s="16" t="str">
        <f aca="false">IF(M1004="","",SUMIF('Daily Fills'!L983:L20969,'Growth Plan &amp; Statistics'!M1004,'Daily Fills'!O983:O20969))</f>
        <v/>
      </c>
      <c r="O1004" s="15" t="str">
        <f aca="false">IF(N1004="","",SUMIF('Daily Fills'!L983:L20969,'Growth Plan &amp; Statistics'!M1004,'Daily Fills'!P983:P20969))</f>
        <v/>
      </c>
      <c r="P1004" s="15" t="str">
        <f aca="false">IF(O1004="","",SUMIF('Daily Fills'!L983:L20981,'Growth Plan &amp; Statistics'!M1004,'Daily Fills'!E983:E20981)/1000000)</f>
        <v/>
      </c>
      <c r="Q1004" s="16"/>
      <c r="R1004" s="16" t="str">
        <f aca="false">IF(N1004="","",F1004)</f>
        <v/>
      </c>
      <c r="S1004" s="10"/>
    </row>
    <row collapsed="false" customFormat="false" customHeight="false" hidden="false" ht="13.3" outlineLevel="0" r="1005">
      <c r="A1005" s="16" t="n">
        <v>986</v>
      </c>
      <c r="B1005" s="16" t="n">
        <f aca="false">ROUNDUP(A1005/5,0)</f>
        <v>198</v>
      </c>
      <c r="C1005" s="16" t="n">
        <f aca="false">ROUNDUP(A1005/20.83333333,0)</f>
        <v>48</v>
      </c>
      <c r="D1005" s="65" t="inlineStr">
        <f aca="false">IF(M1005="",IF(C1005=C1004,D1004,EDATE(D1004,1)),M1005)</f>
        <is>
          <t/>
        </is>
      </c>
      <c r="E1005" s="16" t="n">
        <f aca="false">I1004</f>
        <v>9177775.81</v>
      </c>
      <c r="F1005" s="15" t="n">
        <f aca="false">ROUND(MIN($B$14,IF(SizeCalc="margin",E1005*$E$13*$E$12/100000,E1005*$I$13/$I$12/10)),2)</f>
        <v>100</v>
      </c>
      <c r="G1005" s="15" t="n">
        <f aca="false">$B$12*$B$13</f>
        <v>10</v>
      </c>
      <c r="H1005" s="15" t="n">
        <f aca="false">IF(Q1005="",G1005*F1005*10,Q1005)</f>
        <v>10000</v>
      </c>
      <c r="I1005" s="18" t="n">
        <f aca="false">E1005+H1005</f>
        <v>9187775.81</v>
      </c>
      <c r="J1005" s="18" t="n">
        <f aca="false">J1004+(I1005-I1004)</f>
        <v>9137775.81</v>
      </c>
      <c r="K1005" s="67" t="n">
        <f aca="false">H1005/E1005</f>
        <v>0.00108958861133916</v>
      </c>
      <c r="L1005" s="67"/>
      <c r="M1005" s="64"/>
      <c r="N1005" s="16" t="str">
        <f aca="false">IF(M1005="","",SUMIF('Daily Fills'!L984:L20970,'Growth Plan &amp; Statistics'!M1005,'Daily Fills'!O984:O20970))</f>
        <v/>
      </c>
      <c r="O1005" s="15" t="str">
        <f aca="false">IF(N1005="","",SUMIF('Daily Fills'!L984:L20970,'Growth Plan &amp; Statistics'!M1005,'Daily Fills'!P984:P20970))</f>
        <v/>
      </c>
      <c r="P1005" s="15" t="str">
        <f aca="false">IF(O1005="","",SUMIF('Daily Fills'!L984:L20982,'Growth Plan &amp; Statistics'!M1005,'Daily Fills'!E984:E20982)/1000000)</f>
        <v/>
      </c>
      <c r="Q1005" s="16"/>
      <c r="R1005" s="16" t="str">
        <f aca="false">IF(N1005="","",F1005)</f>
        <v/>
      </c>
      <c r="S1005" s="10"/>
    </row>
    <row collapsed="false" customFormat="false" customHeight="false" hidden="false" ht="13.3" outlineLevel="0" r="1006">
      <c r="A1006" s="16" t="n">
        <v>987</v>
      </c>
      <c r="B1006" s="16" t="n">
        <f aca="false">ROUNDUP(A1006/5,0)</f>
        <v>198</v>
      </c>
      <c r="C1006" s="16" t="n">
        <f aca="false">ROUNDUP(A1006/20.83333333,0)</f>
        <v>48</v>
      </c>
      <c r="D1006" s="65" t="inlineStr">
        <f aca="false">IF(M1006="",IF(C1006=C1005,D1005,EDATE(D1005,1)),M1006)</f>
        <is>
          <t/>
        </is>
      </c>
      <c r="E1006" s="16" t="n">
        <f aca="false">I1005</f>
        <v>9187775.81</v>
      </c>
      <c r="F1006" s="15" t="n">
        <f aca="false">ROUND(MIN($B$14,IF(SizeCalc="margin",E1006*$E$13*$E$12/100000,E1006*$I$13/$I$12/10)),2)</f>
        <v>100</v>
      </c>
      <c r="G1006" s="15" t="n">
        <f aca="false">$B$12*$B$13</f>
        <v>10</v>
      </c>
      <c r="H1006" s="15" t="n">
        <f aca="false">IF(Q1006="",G1006*F1006*10,Q1006)</f>
        <v>10000</v>
      </c>
      <c r="I1006" s="18" t="n">
        <f aca="false">E1006+H1006</f>
        <v>9197775.81</v>
      </c>
      <c r="J1006" s="18" t="n">
        <f aca="false">J1005+(I1006-I1005)</f>
        <v>9147775.81</v>
      </c>
      <c r="K1006" s="67" t="n">
        <f aca="false">H1006/E1006</f>
        <v>0.00108840270015252</v>
      </c>
      <c r="L1006" s="67"/>
      <c r="M1006" s="64"/>
      <c r="N1006" s="16" t="str">
        <f aca="false">IF(M1006="","",SUMIF('Daily Fills'!L985:L20971,'Growth Plan &amp; Statistics'!M1006,'Daily Fills'!O985:O20971))</f>
        <v/>
      </c>
      <c r="O1006" s="15" t="str">
        <f aca="false">IF(N1006="","",SUMIF('Daily Fills'!L985:L20971,'Growth Plan &amp; Statistics'!M1006,'Daily Fills'!P985:P20971))</f>
        <v/>
      </c>
      <c r="P1006" s="15" t="str">
        <f aca="false">IF(O1006="","",SUMIF('Daily Fills'!L985:L20983,'Growth Plan &amp; Statistics'!M1006,'Daily Fills'!E985:E20983)/1000000)</f>
        <v/>
      </c>
      <c r="Q1006" s="16"/>
      <c r="R1006" s="16" t="str">
        <f aca="false">IF(N1006="","",F1006)</f>
        <v/>
      </c>
      <c r="S1006" s="10"/>
    </row>
    <row collapsed="false" customFormat="false" customHeight="false" hidden="false" ht="13.3" outlineLevel="0" r="1007">
      <c r="A1007" s="16" t="n">
        <v>988</v>
      </c>
      <c r="B1007" s="16" t="n">
        <f aca="false">ROUNDUP(A1007/5,0)</f>
        <v>198</v>
      </c>
      <c r="C1007" s="16" t="n">
        <f aca="false">ROUNDUP(A1007/20.83333333,0)</f>
        <v>48</v>
      </c>
      <c r="D1007" s="65" t="inlineStr">
        <f aca="false">IF(M1007="",IF(C1007=C1006,D1006,EDATE(D1006,1)),M1007)</f>
        <is>
          <t/>
        </is>
      </c>
      <c r="E1007" s="16" t="n">
        <f aca="false">I1006</f>
        <v>9197775.81</v>
      </c>
      <c r="F1007" s="15" t="n">
        <f aca="false">ROUND(MIN($B$14,IF(SizeCalc="margin",E1007*$E$13*$E$12/100000,E1007*$I$13/$I$12/10)),2)</f>
        <v>100</v>
      </c>
      <c r="G1007" s="15" t="n">
        <f aca="false">$B$12*$B$13</f>
        <v>10</v>
      </c>
      <c r="H1007" s="15" t="n">
        <f aca="false">IF(Q1007="",G1007*F1007*10,Q1007)</f>
        <v>10000</v>
      </c>
      <c r="I1007" s="18" t="n">
        <f aca="false">E1007+H1007</f>
        <v>9207775.81</v>
      </c>
      <c r="J1007" s="18" t="n">
        <f aca="false">J1006+(I1007-I1006)</f>
        <v>9157775.81</v>
      </c>
      <c r="K1007" s="67" t="n">
        <f aca="false">H1007/E1007</f>
        <v>0.0010872193676571</v>
      </c>
      <c r="L1007" s="67"/>
      <c r="M1007" s="64"/>
      <c r="N1007" s="16" t="str">
        <f aca="false">IF(M1007="","",SUMIF('Daily Fills'!L986:L20972,'Growth Plan &amp; Statistics'!M1007,'Daily Fills'!O986:O20972))</f>
        <v/>
      </c>
      <c r="O1007" s="15" t="str">
        <f aca="false">IF(N1007="","",SUMIF('Daily Fills'!L986:L20972,'Growth Plan &amp; Statistics'!M1007,'Daily Fills'!P986:P20972))</f>
        <v/>
      </c>
      <c r="P1007" s="15" t="str">
        <f aca="false">IF(O1007="","",SUMIF('Daily Fills'!L986:L20984,'Growth Plan &amp; Statistics'!M1007,'Daily Fills'!E986:E20984)/1000000)</f>
        <v/>
      </c>
      <c r="Q1007" s="16"/>
      <c r="R1007" s="16" t="str">
        <f aca="false">IF(N1007="","",F1007)</f>
        <v/>
      </c>
      <c r="S1007" s="10"/>
    </row>
    <row collapsed="false" customFormat="false" customHeight="false" hidden="false" ht="13.3" outlineLevel="0" r="1008">
      <c r="A1008" s="16" t="n">
        <v>989</v>
      </c>
      <c r="B1008" s="16" t="n">
        <f aca="false">ROUNDUP(A1008/5,0)</f>
        <v>198</v>
      </c>
      <c r="C1008" s="16" t="n">
        <f aca="false">ROUNDUP(A1008/20.83333333,0)</f>
        <v>48</v>
      </c>
      <c r="D1008" s="65" t="inlineStr">
        <f aca="false">IF(M1008="",IF(C1008=C1007,D1007,EDATE(D1007,1)),M1008)</f>
        <is>
          <t/>
        </is>
      </c>
      <c r="E1008" s="16" t="n">
        <f aca="false">I1007</f>
        <v>9207775.81</v>
      </c>
      <c r="F1008" s="15" t="n">
        <f aca="false">ROUND(MIN($B$14,IF(SizeCalc="margin",E1008*$E$13*$E$12/100000,E1008*$I$13/$I$12/10)),2)</f>
        <v>100</v>
      </c>
      <c r="G1008" s="15" t="n">
        <f aca="false">$B$12*$B$13</f>
        <v>10</v>
      </c>
      <c r="H1008" s="15" t="n">
        <f aca="false">IF(Q1008="",G1008*F1008*10,Q1008)</f>
        <v>10000</v>
      </c>
      <c r="I1008" s="18" t="n">
        <f aca="false">E1008+H1008</f>
        <v>9217775.81</v>
      </c>
      <c r="J1008" s="18" t="n">
        <f aca="false">J1007+(I1008-I1007)</f>
        <v>9167775.81</v>
      </c>
      <c r="K1008" s="67" t="n">
        <f aca="false">H1008/E1008</f>
        <v>0.00108603860545123</v>
      </c>
      <c r="L1008" s="67"/>
      <c r="M1008" s="64"/>
      <c r="N1008" s="16" t="str">
        <f aca="false">IF(M1008="","",SUMIF('Daily Fills'!L987:L20973,'Growth Plan &amp; Statistics'!M1008,'Daily Fills'!O987:O20973))</f>
        <v/>
      </c>
      <c r="O1008" s="15" t="str">
        <f aca="false">IF(N1008="","",SUMIF('Daily Fills'!L987:L20973,'Growth Plan &amp; Statistics'!M1008,'Daily Fills'!P987:P20973))</f>
        <v/>
      </c>
      <c r="P1008" s="15" t="str">
        <f aca="false">IF(O1008="","",SUMIF('Daily Fills'!L987:L20985,'Growth Plan &amp; Statistics'!M1008,'Daily Fills'!E987:E20985)/1000000)</f>
        <v/>
      </c>
      <c r="Q1008" s="16"/>
      <c r="R1008" s="16" t="str">
        <f aca="false">IF(N1008="","",F1008)</f>
        <v/>
      </c>
      <c r="S1008" s="10"/>
    </row>
    <row collapsed="false" customFormat="false" customHeight="false" hidden="false" ht="13.3" outlineLevel="0" r="1009">
      <c r="A1009" s="16" t="n">
        <v>990</v>
      </c>
      <c r="B1009" s="16" t="n">
        <f aca="false">ROUNDUP(A1009/5,0)</f>
        <v>198</v>
      </c>
      <c r="C1009" s="16" t="n">
        <f aca="false">ROUNDUP(A1009/20.83333333,0)</f>
        <v>48</v>
      </c>
      <c r="D1009" s="65" t="inlineStr">
        <f aca="false">IF(M1009="",IF(C1009=C1008,D1008,EDATE(D1008,1)),M1009)</f>
        <is>
          <t/>
        </is>
      </c>
      <c r="E1009" s="16" t="n">
        <f aca="false">I1008</f>
        <v>9217775.81</v>
      </c>
      <c r="F1009" s="15" t="n">
        <f aca="false">ROUND(MIN($B$14,IF(SizeCalc="margin",E1009*$E$13*$E$12/100000,E1009*$I$13/$I$12/10)),2)</f>
        <v>100</v>
      </c>
      <c r="G1009" s="15" t="n">
        <f aca="false">$B$12*$B$13</f>
        <v>10</v>
      </c>
      <c r="H1009" s="15" t="n">
        <f aca="false">IF(Q1009="",G1009*F1009*10,Q1009)</f>
        <v>10000</v>
      </c>
      <c r="I1009" s="18" t="n">
        <f aca="false">E1009+H1009</f>
        <v>9227775.81</v>
      </c>
      <c r="J1009" s="18" t="n">
        <f aca="false">J1008+(I1009-I1008)</f>
        <v>9177775.81</v>
      </c>
      <c r="K1009" s="67" t="n">
        <f aca="false">H1009/E1009</f>
        <v>0.00108486040516969</v>
      </c>
      <c r="L1009" s="67"/>
      <c r="M1009" s="64"/>
      <c r="N1009" s="16" t="str">
        <f aca="false">IF(M1009="","",SUMIF('Daily Fills'!L988:L20974,'Growth Plan &amp; Statistics'!M1009,'Daily Fills'!O988:O20974))</f>
        <v/>
      </c>
      <c r="O1009" s="15" t="str">
        <f aca="false">IF(N1009="","",SUMIF('Daily Fills'!L988:L20974,'Growth Plan &amp; Statistics'!M1009,'Daily Fills'!P988:P20974))</f>
        <v/>
      </c>
      <c r="P1009" s="15" t="str">
        <f aca="false">IF(O1009="","",SUMIF('Daily Fills'!L988:L20986,'Growth Plan &amp; Statistics'!M1009,'Daily Fills'!E988:E20986)/1000000)</f>
        <v/>
      </c>
      <c r="Q1009" s="16"/>
      <c r="R1009" s="16" t="str">
        <f aca="false">IF(N1009="","",F1009)</f>
        <v/>
      </c>
      <c r="S1009" s="10"/>
    </row>
    <row collapsed="false" customFormat="false" customHeight="false" hidden="false" ht="13.3" outlineLevel="0" r="1010">
      <c r="A1010" s="16" t="n">
        <v>991</v>
      </c>
      <c r="B1010" s="16" t="n">
        <f aca="false">ROUNDUP(A1010/5,0)</f>
        <v>199</v>
      </c>
      <c r="C1010" s="16" t="n">
        <f aca="false">ROUNDUP(A1010/20.83333333,0)</f>
        <v>48</v>
      </c>
      <c r="D1010" s="65" t="inlineStr">
        <f aca="false">IF(M1010="",IF(C1010=C1009,D1009,EDATE(D1009,1)),M1010)</f>
        <is>
          <t/>
        </is>
      </c>
      <c r="E1010" s="16" t="n">
        <f aca="false">I1009</f>
        <v>9227775.81</v>
      </c>
      <c r="F1010" s="15" t="n">
        <f aca="false">ROUND(MIN($B$14,IF(SizeCalc="margin",E1010*$E$13*$E$12/100000,E1010*$I$13/$I$12/10)),2)</f>
        <v>100</v>
      </c>
      <c r="G1010" s="15" t="n">
        <f aca="false">$B$12*$B$13</f>
        <v>10</v>
      </c>
      <c r="H1010" s="15" t="n">
        <f aca="false">IF(Q1010="",G1010*F1010*10,Q1010)</f>
        <v>10000</v>
      </c>
      <c r="I1010" s="18" t="n">
        <f aca="false">E1010+H1010</f>
        <v>9237775.81</v>
      </c>
      <c r="J1010" s="18" t="n">
        <f aca="false">J1009+(I1010-I1009)</f>
        <v>9187775.81</v>
      </c>
      <c r="K1010" s="67" t="n">
        <f aca="false">H1010/E1010</f>
        <v>0.00108368475848353</v>
      </c>
      <c r="L1010" s="67"/>
      <c r="M1010" s="64"/>
      <c r="N1010" s="16" t="str">
        <f aca="false">IF(M1010="","",SUMIF('Daily Fills'!L989:L20975,'Growth Plan &amp; Statistics'!M1010,'Daily Fills'!O989:O20975))</f>
        <v/>
      </c>
      <c r="O1010" s="15" t="str">
        <f aca="false">IF(N1010="","",SUMIF('Daily Fills'!L989:L20975,'Growth Plan &amp; Statistics'!M1010,'Daily Fills'!P989:P20975))</f>
        <v/>
      </c>
      <c r="P1010" s="15" t="str">
        <f aca="false">IF(O1010="","",SUMIF('Daily Fills'!L989:L20987,'Growth Plan &amp; Statistics'!M1010,'Daily Fills'!E989:E20987)/1000000)</f>
        <v/>
      </c>
      <c r="Q1010" s="16"/>
      <c r="R1010" s="16" t="str">
        <f aca="false">IF(N1010="","",F1010)</f>
        <v/>
      </c>
      <c r="S1010" s="10"/>
    </row>
    <row collapsed="false" customFormat="false" customHeight="false" hidden="false" ht="13.3" outlineLevel="0" r="1011">
      <c r="A1011" s="16" t="n">
        <v>992</v>
      </c>
      <c r="B1011" s="16" t="n">
        <f aca="false">ROUNDUP(A1011/5,0)</f>
        <v>199</v>
      </c>
      <c r="C1011" s="16" t="n">
        <f aca="false">ROUNDUP(A1011/20.83333333,0)</f>
        <v>48</v>
      </c>
      <c r="D1011" s="65" t="inlineStr">
        <f aca="false">IF(M1011="",IF(C1011=C1010,D1010,EDATE(D1010,1)),M1011)</f>
        <is>
          <t/>
        </is>
      </c>
      <c r="E1011" s="16" t="n">
        <f aca="false">I1010</f>
        <v>9237775.81</v>
      </c>
      <c r="F1011" s="15" t="n">
        <f aca="false">ROUND(MIN($B$14,IF(SizeCalc="margin",E1011*$E$13*$E$12/100000,E1011*$I$13/$I$12/10)),2)</f>
        <v>100</v>
      </c>
      <c r="G1011" s="15" t="n">
        <f aca="false">$B$12*$B$13</f>
        <v>10</v>
      </c>
      <c r="H1011" s="15" t="n">
        <f aca="false">IF(Q1011="",G1011*F1011*10,Q1011)</f>
        <v>10000</v>
      </c>
      <c r="I1011" s="18" t="n">
        <f aca="false">E1011+H1011</f>
        <v>9247775.81</v>
      </c>
      <c r="J1011" s="18" t="n">
        <f aca="false">J1010+(I1011-I1010)</f>
        <v>9197775.81</v>
      </c>
      <c r="K1011" s="67" t="n">
        <f aca="false">H1011/E1011</f>
        <v>0.00108251165709985</v>
      </c>
      <c r="L1011" s="67"/>
      <c r="M1011" s="64"/>
      <c r="N1011" s="16" t="str">
        <f aca="false">IF(M1011="","",SUMIF('Daily Fills'!L990:L20976,'Growth Plan &amp; Statistics'!M1011,'Daily Fills'!O990:O20976))</f>
        <v/>
      </c>
      <c r="O1011" s="15" t="str">
        <f aca="false">IF(N1011="","",SUMIF('Daily Fills'!L990:L20976,'Growth Plan &amp; Statistics'!M1011,'Daily Fills'!P990:P20976))</f>
        <v/>
      </c>
      <c r="P1011" s="15" t="str">
        <f aca="false">IF(O1011="","",SUMIF('Daily Fills'!L990:L20988,'Growth Plan &amp; Statistics'!M1011,'Daily Fills'!E990:E20988)/1000000)</f>
        <v/>
      </c>
      <c r="Q1011" s="16"/>
      <c r="R1011" s="16" t="str">
        <f aca="false">IF(N1011="","",F1011)</f>
        <v/>
      </c>
      <c r="S1011" s="10"/>
    </row>
    <row collapsed="false" customFormat="false" customHeight="false" hidden="false" ht="13.3" outlineLevel="0" r="1012">
      <c r="A1012" s="16" t="n">
        <v>993</v>
      </c>
      <c r="B1012" s="16" t="n">
        <f aca="false">ROUNDUP(A1012/5,0)</f>
        <v>199</v>
      </c>
      <c r="C1012" s="16" t="n">
        <f aca="false">ROUNDUP(A1012/20.83333333,0)</f>
        <v>48</v>
      </c>
      <c r="D1012" s="65" t="inlineStr">
        <f aca="false">IF(M1012="",IF(C1012=C1011,D1011,EDATE(D1011,1)),M1012)</f>
        <is>
          <t/>
        </is>
      </c>
      <c r="E1012" s="16" t="n">
        <f aca="false">I1011</f>
        <v>9247775.81</v>
      </c>
      <c r="F1012" s="15" t="n">
        <f aca="false">ROUND(MIN($B$14,IF(SizeCalc="margin",E1012*$E$13*$E$12/100000,E1012*$I$13/$I$12/10)),2)</f>
        <v>100</v>
      </c>
      <c r="G1012" s="15" t="n">
        <f aca="false">$B$12*$B$13</f>
        <v>10</v>
      </c>
      <c r="H1012" s="15" t="n">
        <f aca="false">IF(Q1012="",G1012*F1012*10,Q1012)</f>
        <v>10000</v>
      </c>
      <c r="I1012" s="18" t="n">
        <f aca="false">E1012+H1012</f>
        <v>9257775.81</v>
      </c>
      <c r="J1012" s="18" t="n">
        <f aca="false">J1011+(I1012-I1011)</f>
        <v>9207775.81</v>
      </c>
      <c r="K1012" s="67" t="n">
        <f aca="false">H1012/E1012</f>
        <v>0.00108134109276163</v>
      </c>
      <c r="L1012" s="67"/>
      <c r="M1012" s="64"/>
      <c r="N1012" s="16" t="str">
        <f aca="false">IF(M1012="","",SUMIF('Daily Fills'!L991:L20977,'Growth Plan &amp; Statistics'!M1012,'Daily Fills'!O991:O20977))</f>
        <v/>
      </c>
      <c r="O1012" s="15" t="str">
        <f aca="false">IF(N1012="","",SUMIF('Daily Fills'!L991:L20977,'Growth Plan &amp; Statistics'!M1012,'Daily Fills'!P991:P20977))</f>
        <v/>
      </c>
      <c r="P1012" s="15" t="str">
        <f aca="false">IF(O1012="","",SUMIF('Daily Fills'!L991:L20989,'Growth Plan &amp; Statistics'!M1012,'Daily Fills'!E991:E20989)/1000000)</f>
        <v/>
      </c>
      <c r="Q1012" s="16"/>
      <c r="R1012" s="16" t="str">
        <f aca="false">IF(N1012="","",F1012)</f>
        <v/>
      </c>
      <c r="S1012" s="10"/>
    </row>
    <row collapsed="false" customFormat="false" customHeight="false" hidden="false" ht="13.3" outlineLevel="0" r="1013">
      <c r="A1013" s="16" t="n">
        <v>994</v>
      </c>
      <c r="B1013" s="16" t="n">
        <f aca="false">ROUNDUP(A1013/5,0)</f>
        <v>199</v>
      </c>
      <c r="C1013" s="16" t="n">
        <f aca="false">ROUNDUP(A1013/20.83333333,0)</f>
        <v>48</v>
      </c>
      <c r="D1013" s="65" t="inlineStr">
        <f aca="false">IF(M1013="",IF(C1013=C1012,D1012,EDATE(D1012,1)),M1013)</f>
        <is>
          <t/>
        </is>
      </c>
      <c r="E1013" s="16" t="n">
        <f aca="false">I1012</f>
        <v>9257775.81</v>
      </c>
      <c r="F1013" s="15" t="n">
        <f aca="false">ROUND(MIN($B$14,IF(SizeCalc="margin",E1013*$E$13*$E$12/100000,E1013*$I$13/$I$12/10)),2)</f>
        <v>100</v>
      </c>
      <c r="G1013" s="15" t="n">
        <f aca="false">$B$12*$B$13</f>
        <v>10</v>
      </c>
      <c r="H1013" s="15" t="n">
        <f aca="false">IF(Q1013="",G1013*F1013*10,Q1013)</f>
        <v>10000</v>
      </c>
      <c r="I1013" s="18" t="n">
        <f aca="false">E1013+H1013</f>
        <v>9267775.81</v>
      </c>
      <c r="J1013" s="18" t="n">
        <f aca="false">J1012+(I1013-I1012)</f>
        <v>9217775.81</v>
      </c>
      <c r="K1013" s="67" t="n">
        <f aca="false">H1013/E1013</f>
        <v>0.00108017305724754</v>
      </c>
      <c r="L1013" s="67"/>
      <c r="M1013" s="64"/>
      <c r="N1013" s="16" t="str">
        <f aca="false">IF(M1013="","",SUMIF('Daily Fills'!L992:L20978,'Growth Plan &amp; Statistics'!M1013,'Daily Fills'!O992:O20978))</f>
        <v/>
      </c>
      <c r="O1013" s="15" t="str">
        <f aca="false">IF(N1013="","",SUMIF('Daily Fills'!L992:L20978,'Growth Plan &amp; Statistics'!M1013,'Daily Fills'!P992:P20978))</f>
        <v/>
      </c>
      <c r="P1013" s="15" t="str">
        <f aca="false">IF(O1013="","",SUMIF('Daily Fills'!L992:L20990,'Growth Plan &amp; Statistics'!M1013,'Daily Fills'!E992:E20990)/1000000)</f>
        <v/>
      </c>
      <c r="Q1013" s="16"/>
      <c r="R1013" s="16" t="str">
        <f aca="false">IF(N1013="","",F1013)</f>
        <v/>
      </c>
      <c r="S1013" s="10"/>
    </row>
    <row collapsed="false" customFormat="false" customHeight="false" hidden="false" ht="13.3" outlineLevel="0" r="1014">
      <c r="A1014" s="16" t="n">
        <v>995</v>
      </c>
      <c r="B1014" s="16" t="n">
        <f aca="false">ROUNDUP(A1014/5,0)</f>
        <v>199</v>
      </c>
      <c r="C1014" s="16" t="n">
        <f aca="false">ROUNDUP(A1014/20.83333333,0)</f>
        <v>48</v>
      </c>
      <c r="D1014" s="65" t="inlineStr">
        <f aca="false">IF(M1014="",IF(C1014=C1013,D1013,EDATE(D1013,1)),M1014)</f>
        <is>
          <t/>
        </is>
      </c>
      <c r="E1014" s="16" t="n">
        <f aca="false">I1013</f>
        <v>9267775.81</v>
      </c>
      <c r="F1014" s="15" t="n">
        <f aca="false">ROUND(MIN($B$14,IF(SizeCalc="margin",E1014*$E$13*$E$12/100000,E1014*$I$13/$I$12/10)),2)</f>
        <v>100</v>
      </c>
      <c r="G1014" s="15" t="n">
        <f aca="false">$B$12*$B$13</f>
        <v>10</v>
      </c>
      <c r="H1014" s="15" t="n">
        <f aca="false">IF(Q1014="",G1014*F1014*10,Q1014)</f>
        <v>10000</v>
      </c>
      <c r="I1014" s="18" t="n">
        <f aca="false">E1014+H1014</f>
        <v>9277775.81</v>
      </c>
      <c r="J1014" s="18" t="n">
        <f aca="false">J1013+(I1014-I1013)</f>
        <v>9227775.81</v>
      </c>
      <c r="K1014" s="67" t="n">
        <f aca="false">H1014/E1014</f>
        <v>0.0010790075423717</v>
      </c>
      <c r="L1014" s="67"/>
      <c r="M1014" s="64"/>
      <c r="N1014" s="16" t="str">
        <f aca="false">IF(M1014="","",SUMIF('Daily Fills'!L993:L20979,'Growth Plan &amp; Statistics'!M1014,'Daily Fills'!O993:O20979))</f>
        <v/>
      </c>
      <c r="O1014" s="15" t="str">
        <f aca="false">IF(N1014="","",SUMIF('Daily Fills'!L993:L20979,'Growth Plan &amp; Statistics'!M1014,'Daily Fills'!P993:P20979))</f>
        <v/>
      </c>
      <c r="P1014" s="15" t="str">
        <f aca="false">IF(O1014="","",SUMIF('Daily Fills'!L993:L20991,'Growth Plan &amp; Statistics'!M1014,'Daily Fills'!E993:E20991)/1000000)</f>
        <v/>
      </c>
      <c r="Q1014" s="16"/>
      <c r="R1014" s="16" t="str">
        <f aca="false">IF(N1014="","",F1014)</f>
        <v/>
      </c>
      <c r="S1014" s="10"/>
    </row>
    <row collapsed="false" customFormat="false" customHeight="false" hidden="false" ht="13.3" outlineLevel="0" r="1015">
      <c r="A1015" s="16" t="n">
        <v>996</v>
      </c>
      <c r="B1015" s="16" t="n">
        <f aca="false">ROUNDUP(A1015/5,0)</f>
        <v>200</v>
      </c>
      <c r="C1015" s="16" t="n">
        <f aca="false">ROUNDUP(A1015/20.83333333,0)</f>
        <v>48</v>
      </c>
      <c r="D1015" s="65" t="inlineStr">
        <f aca="false">IF(M1015="",IF(C1015=C1014,D1014,EDATE(D1014,1)),M1015)</f>
        <is>
          <t/>
        </is>
      </c>
      <c r="E1015" s="16" t="n">
        <f aca="false">I1014</f>
        <v>9277775.81</v>
      </c>
      <c r="F1015" s="15" t="n">
        <f aca="false">ROUND(MIN($B$14,IF(SizeCalc="margin",E1015*$E$13*$E$12/100000,E1015*$I$13/$I$12/10)),2)</f>
        <v>100</v>
      </c>
      <c r="G1015" s="15" t="n">
        <f aca="false">$B$12*$B$13</f>
        <v>10</v>
      </c>
      <c r="H1015" s="15" t="n">
        <f aca="false">IF(Q1015="",G1015*F1015*10,Q1015)</f>
        <v>10000</v>
      </c>
      <c r="I1015" s="18" t="n">
        <f aca="false">E1015+H1015</f>
        <v>9287775.81</v>
      </c>
      <c r="J1015" s="18" t="n">
        <f aca="false">J1014+(I1015-I1014)</f>
        <v>9237775.81</v>
      </c>
      <c r="K1015" s="67" t="n">
        <f aca="false">H1015/E1015</f>
        <v>0.00107784453998355</v>
      </c>
      <c r="L1015" s="67"/>
      <c r="M1015" s="64"/>
      <c r="N1015" s="16" t="str">
        <f aca="false">IF(M1015="","",SUMIF('Daily Fills'!L994:L20980,'Growth Plan &amp; Statistics'!M1015,'Daily Fills'!O994:O20980))</f>
        <v/>
      </c>
      <c r="O1015" s="15" t="str">
        <f aca="false">IF(N1015="","",SUMIF('Daily Fills'!L994:L20980,'Growth Plan &amp; Statistics'!M1015,'Daily Fills'!P994:P20980))</f>
        <v/>
      </c>
      <c r="P1015" s="15" t="str">
        <f aca="false">IF(O1015="","",SUMIF('Daily Fills'!L994:L20992,'Growth Plan &amp; Statistics'!M1015,'Daily Fills'!E994:E20992)/1000000)</f>
        <v/>
      </c>
      <c r="Q1015" s="16"/>
      <c r="R1015" s="16" t="str">
        <f aca="false">IF(N1015="","",F1015)</f>
        <v/>
      </c>
      <c r="S1015" s="10"/>
    </row>
    <row collapsed="false" customFormat="false" customHeight="false" hidden="false" ht="13.3" outlineLevel="0" r="1016">
      <c r="A1016" s="16" t="n">
        <v>997</v>
      </c>
      <c r="B1016" s="16" t="n">
        <f aca="false">ROUNDUP(A1016/5,0)</f>
        <v>200</v>
      </c>
      <c r="C1016" s="16" t="n">
        <f aca="false">ROUNDUP(A1016/20.83333333,0)</f>
        <v>48</v>
      </c>
      <c r="D1016" s="65" t="inlineStr">
        <f aca="false">IF(M1016="",IF(C1016=C1015,D1015,EDATE(D1015,1)),M1016)</f>
        <is>
          <t/>
        </is>
      </c>
      <c r="E1016" s="16" t="n">
        <f aca="false">I1015</f>
        <v>9287775.81</v>
      </c>
      <c r="F1016" s="15" t="n">
        <f aca="false">ROUND(MIN($B$14,IF(SizeCalc="margin",E1016*$E$13*$E$12/100000,E1016*$I$13/$I$12/10)),2)</f>
        <v>100</v>
      </c>
      <c r="G1016" s="15" t="n">
        <f aca="false">$B$12*$B$13</f>
        <v>10</v>
      </c>
      <c r="H1016" s="15" t="n">
        <f aca="false">IF(Q1016="",G1016*F1016*10,Q1016)</f>
        <v>10000</v>
      </c>
      <c r="I1016" s="18" t="n">
        <f aca="false">E1016+H1016</f>
        <v>9297775.81</v>
      </c>
      <c r="J1016" s="18" t="n">
        <f aca="false">J1015+(I1016-I1015)</f>
        <v>9247775.81</v>
      </c>
      <c r="K1016" s="67" t="n">
        <f aca="false">H1016/E1016</f>
        <v>0.00107668404196763</v>
      </c>
      <c r="L1016" s="67"/>
      <c r="M1016" s="64"/>
      <c r="N1016" s="16" t="str">
        <f aca="false">IF(M1016="","",SUMIF('Daily Fills'!L995:L20981,'Growth Plan &amp; Statistics'!M1016,'Daily Fills'!O995:O20981))</f>
        <v/>
      </c>
      <c r="O1016" s="15" t="str">
        <f aca="false">IF(N1016="","",SUMIF('Daily Fills'!L995:L20981,'Growth Plan &amp; Statistics'!M1016,'Daily Fills'!P995:P20981))</f>
        <v/>
      </c>
      <c r="P1016" s="15" t="str">
        <f aca="false">IF(O1016="","",SUMIF('Daily Fills'!L995:L20993,'Growth Plan &amp; Statistics'!M1016,'Daily Fills'!E995:E20993)/1000000)</f>
        <v/>
      </c>
      <c r="Q1016" s="16"/>
      <c r="R1016" s="16" t="str">
        <f aca="false">IF(N1016="","",F1016)</f>
        <v/>
      </c>
      <c r="S1016" s="10"/>
    </row>
    <row collapsed="false" customFormat="false" customHeight="false" hidden="false" ht="13.3" outlineLevel="0" r="1017">
      <c r="A1017" s="16" t="n">
        <v>998</v>
      </c>
      <c r="B1017" s="16" t="n">
        <f aca="false">ROUNDUP(A1017/5,0)</f>
        <v>200</v>
      </c>
      <c r="C1017" s="16" t="n">
        <f aca="false">ROUNDUP(A1017/20.83333333,0)</f>
        <v>48</v>
      </c>
      <c r="D1017" s="65" t="inlineStr">
        <f aca="false">IF(M1017="",IF(C1017=C1016,D1016,EDATE(D1016,1)),M1017)</f>
        <is>
          <t/>
        </is>
      </c>
      <c r="E1017" s="16" t="n">
        <f aca="false">I1016</f>
        <v>9297775.81</v>
      </c>
      <c r="F1017" s="15" t="n">
        <f aca="false">ROUND(MIN($B$14,IF(SizeCalc="margin",E1017*$E$13*$E$12/100000,E1017*$I$13/$I$12/10)),2)</f>
        <v>100</v>
      </c>
      <c r="G1017" s="15" t="n">
        <f aca="false">$B$12*$B$13</f>
        <v>10</v>
      </c>
      <c r="H1017" s="15" t="n">
        <f aca="false">IF(Q1017="",G1017*F1017*10,Q1017)</f>
        <v>10000</v>
      </c>
      <c r="I1017" s="18" t="n">
        <f aca="false">E1017+H1017</f>
        <v>9307775.81</v>
      </c>
      <c r="J1017" s="18" t="n">
        <f aca="false">J1016+(I1017-I1016)</f>
        <v>9257775.81</v>
      </c>
      <c r="K1017" s="67" t="n">
        <f aca="false">H1017/E1017</f>
        <v>0.00107552604024338</v>
      </c>
      <c r="L1017" s="67"/>
      <c r="M1017" s="64"/>
      <c r="N1017" s="16" t="str">
        <f aca="false">IF(M1017="","",SUMIF('Daily Fills'!L996:L20982,'Growth Plan &amp; Statistics'!M1017,'Daily Fills'!O996:O20982))</f>
        <v/>
      </c>
      <c r="O1017" s="15" t="str">
        <f aca="false">IF(N1017="","",SUMIF('Daily Fills'!L996:L20982,'Growth Plan &amp; Statistics'!M1017,'Daily Fills'!P996:P20982))</f>
        <v/>
      </c>
      <c r="P1017" s="15" t="str">
        <f aca="false">IF(O1017="","",SUMIF('Daily Fills'!L996:L20994,'Growth Plan &amp; Statistics'!M1017,'Daily Fills'!E996:E20994)/1000000)</f>
        <v/>
      </c>
      <c r="Q1017" s="16"/>
      <c r="R1017" s="16" t="str">
        <f aca="false">IF(N1017="","",F1017)</f>
        <v/>
      </c>
      <c r="S1017" s="10"/>
    </row>
    <row collapsed="false" customFormat="false" customHeight="false" hidden="false" ht="13.3" outlineLevel="0" r="1018">
      <c r="A1018" s="16" t="n">
        <v>999</v>
      </c>
      <c r="B1018" s="16" t="n">
        <f aca="false">ROUNDUP(A1018/5,0)</f>
        <v>200</v>
      </c>
      <c r="C1018" s="16" t="n">
        <f aca="false">ROUNDUP(A1018/20.83333333,0)</f>
        <v>48</v>
      </c>
      <c r="D1018" s="65" t="inlineStr">
        <f aca="false">IF(M1018="",IF(C1018=C1017,D1017,EDATE(D1017,1)),M1018)</f>
        <is>
          <t/>
        </is>
      </c>
      <c r="E1018" s="16" t="n">
        <f aca="false">I1017</f>
        <v>9307775.81</v>
      </c>
      <c r="F1018" s="15" t="n">
        <f aca="false">ROUND(MIN($B$14,IF(SizeCalc="margin",E1018*$E$13*$E$12/100000,E1018*$I$13/$I$12/10)),2)</f>
        <v>100</v>
      </c>
      <c r="G1018" s="15" t="n">
        <f aca="false">$B$12*$B$13</f>
        <v>10</v>
      </c>
      <c r="H1018" s="15" t="n">
        <f aca="false">IF(Q1018="",G1018*F1018*10,Q1018)</f>
        <v>10000</v>
      </c>
      <c r="I1018" s="18" t="n">
        <f aca="false">E1018+H1018</f>
        <v>9317775.81</v>
      </c>
      <c r="J1018" s="18" t="n">
        <f aca="false">J1017+(I1018-I1017)</f>
        <v>9267775.81</v>
      </c>
      <c r="K1018" s="67" t="n">
        <f aca="false">H1018/E1018</f>
        <v>0.00107437052676498</v>
      </c>
      <c r="L1018" s="67"/>
      <c r="M1018" s="64"/>
      <c r="N1018" s="16" t="str">
        <f aca="false">IF(M1018="","",SUMIF('Daily Fills'!L997:L20983,'Growth Plan &amp; Statistics'!M1018,'Daily Fills'!O997:O20983))</f>
        <v/>
      </c>
      <c r="O1018" s="15" t="str">
        <f aca="false">IF(N1018="","",SUMIF('Daily Fills'!L997:L20983,'Growth Plan &amp; Statistics'!M1018,'Daily Fills'!P997:P20983))</f>
        <v/>
      </c>
      <c r="P1018" s="15" t="str">
        <f aca="false">IF(O1018="","",SUMIF('Daily Fills'!L997:L20995,'Growth Plan &amp; Statistics'!M1018,'Daily Fills'!E997:E20995)/1000000)</f>
        <v/>
      </c>
      <c r="Q1018" s="16"/>
      <c r="R1018" s="16" t="str">
        <f aca="false">IF(N1018="","",F1018)</f>
        <v/>
      </c>
      <c r="S1018" s="10"/>
    </row>
    <row collapsed="false" customFormat="false" customHeight="false" hidden="false" ht="13.3" outlineLevel="0" r="1019">
      <c r="A1019" s="16" t="n">
        <v>1000</v>
      </c>
      <c r="B1019" s="16" t="n">
        <f aca="false">ROUNDUP(A1019/5,0)</f>
        <v>200</v>
      </c>
      <c r="C1019" s="16" t="n">
        <f aca="false">ROUNDUP(A1019/20.83333333,0)</f>
        <v>49</v>
      </c>
      <c r="D1019" s="65" t="n">
        <f aca="false">IF(M1019="",IF(C1019=C1018,D1018,EDATE(D1018,1)),M1019)</f>
        <v>43271</v>
      </c>
      <c r="E1019" s="16" t="n">
        <f aca="false">I1018</f>
        <v>9317775.81</v>
      </c>
      <c r="F1019" s="15" t="n">
        <f aca="false">ROUND(MIN($B$14,IF(SizeCalc="margin",E1019*$E$13*$E$12/100000,E1019*$I$13/$I$12/10)),2)</f>
        <v>100</v>
      </c>
      <c r="G1019" s="15" t="n">
        <f aca="false">$B$12*$B$13</f>
        <v>10</v>
      </c>
      <c r="H1019" s="15" t="n">
        <f aca="false">IF(Q1019="",G1019*F1019*10,Q1019)</f>
        <v>10000</v>
      </c>
      <c r="I1019" s="18" t="n">
        <f aca="false">E1019+H1019</f>
        <v>9327775.81</v>
      </c>
      <c r="J1019" s="18" t="n">
        <f aca="false">J1018+(I1019-I1018)</f>
        <v>9277775.81</v>
      </c>
      <c r="K1019" s="67" t="n">
        <f aca="false">H1019/E1019</f>
        <v>0.00107321749352113</v>
      </c>
      <c r="L1019" s="67"/>
      <c r="M1019" s="64"/>
      <c r="N1019" s="16" t="str">
        <f aca="false">IF(M1019="","",SUMIF('Daily Fills'!L998:L20984,'Growth Plan &amp; Statistics'!M1019,'Daily Fills'!O998:O20984))</f>
        <v/>
      </c>
      <c r="O1019" s="15" t="str">
        <f aca="false">IF(N1019="","",SUMIF('Daily Fills'!L998:L20984,'Growth Plan &amp; Statistics'!M1019,'Daily Fills'!P998:P20984))</f>
        <v/>
      </c>
      <c r="P1019" s="15" t="str">
        <f aca="false">IF(O1019="","",SUMIF('Daily Fills'!L998:L20996,'Growth Plan &amp; Statistics'!M1019,'Daily Fills'!E998:E20996)/1000000)</f>
        <v/>
      </c>
      <c r="Q1019" s="16"/>
      <c r="R1019" s="16" t="str">
        <f aca="false">IF(N1019="","",F1019)</f>
        <v/>
      </c>
      <c r="S1019" s="10"/>
    </row>
    <row collapsed="false" customFormat="false" customHeight="false" hidden="false" ht="13.3" outlineLevel="0" r="1020">
      <c r="A1020" s="16" t="n">
        <v>1001</v>
      </c>
      <c r="B1020" s="16" t="n">
        <f aca="false">ROUNDUP(A1020/5,0)</f>
        <v>201</v>
      </c>
      <c r="C1020" s="16" t="n">
        <f aca="false">ROUNDUP(A1020/20.83333333,0)</f>
        <v>49</v>
      </c>
      <c r="D1020" s="65" t="inlineStr">
        <f aca="false">IF(M1020="",IF(C1020=C1019,D1019,EDATE(D1019,1)),M1020)</f>
        <is>
          <t/>
        </is>
      </c>
      <c r="E1020" s="16" t="n">
        <f aca="false">I1019</f>
        <v>9327775.81</v>
      </c>
      <c r="F1020" s="15" t="n">
        <f aca="false">ROUND(MIN($B$14,IF(SizeCalc="margin",E1020*$E$13*$E$12/100000,E1020*$I$13/$I$12/10)),2)</f>
        <v>100</v>
      </c>
      <c r="G1020" s="15" t="n">
        <f aca="false">$B$12*$B$13</f>
        <v>10</v>
      </c>
      <c r="H1020" s="15" t="n">
        <f aca="false">IF(Q1020="",G1020*F1020*10,Q1020)</f>
        <v>10000</v>
      </c>
      <c r="I1020" s="18" t="n">
        <f aca="false">E1020+H1020</f>
        <v>9337775.81</v>
      </c>
      <c r="J1020" s="18" t="n">
        <f aca="false">J1019+(I1020-I1019)</f>
        <v>9287775.81</v>
      </c>
      <c r="K1020" s="67" t="n">
        <f aca="false">H1020/E1020</f>
        <v>0.00107206693253491</v>
      </c>
      <c r="L1020" s="67"/>
      <c r="M1020" s="64"/>
      <c r="N1020" s="16" t="str">
        <f aca="false">IF(M1020="","",SUMIF('Daily Fills'!L999:L20985,'Growth Plan &amp; Statistics'!M1020,'Daily Fills'!O999:O20985))</f>
        <v/>
      </c>
      <c r="O1020" s="15" t="str">
        <f aca="false">IF(N1020="","",SUMIF('Daily Fills'!L999:L20985,'Growth Plan &amp; Statistics'!M1020,'Daily Fills'!P999:P20985))</f>
        <v/>
      </c>
      <c r="P1020" s="15" t="str">
        <f aca="false">IF(O1020="","",SUMIF('Daily Fills'!L999:L20997,'Growth Plan &amp; Statistics'!M1020,'Daily Fills'!E999:E20997)/1000000)</f>
        <v/>
      </c>
      <c r="Q1020" s="16"/>
      <c r="R1020" s="16" t="str">
        <f aca="false">IF(N1020="","",F1020)</f>
        <v/>
      </c>
      <c r="S1020" s="10"/>
    </row>
    <row collapsed="false" customFormat="false" customHeight="false" hidden="false" ht="13.3" outlineLevel="0" r="1021">
      <c r="A1021" s="16" t="n">
        <v>1002</v>
      </c>
      <c r="B1021" s="16" t="n">
        <f aca="false">ROUNDUP(A1021/5,0)</f>
        <v>201</v>
      </c>
      <c r="C1021" s="16" t="n">
        <f aca="false">ROUNDUP(A1021/20.83333333,0)</f>
        <v>49</v>
      </c>
      <c r="D1021" s="65" t="inlineStr">
        <f aca="false">IF(M1021="",IF(C1021=C1020,D1020,EDATE(D1020,1)),M1021)</f>
        <is>
          <t/>
        </is>
      </c>
      <c r="E1021" s="16" t="n">
        <f aca="false">I1020</f>
        <v>9337775.81</v>
      </c>
      <c r="F1021" s="15" t="n">
        <f aca="false">ROUND(MIN($B$14,IF(SizeCalc="margin",E1021*$E$13*$E$12/100000,E1021*$I$13/$I$12/10)),2)</f>
        <v>100</v>
      </c>
      <c r="G1021" s="15" t="n">
        <f aca="false">$B$12*$B$13</f>
        <v>10</v>
      </c>
      <c r="H1021" s="15" t="n">
        <f aca="false">IF(Q1021="",G1021*F1021*10,Q1021)</f>
        <v>10000</v>
      </c>
      <c r="I1021" s="18" t="n">
        <f aca="false">E1021+H1021</f>
        <v>9347775.81</v>
      </c>
      <c r="J1021" s="18" t="n">
        <f aca="false">J1020+(I1021-I1020)</f>
        <v>9297775.81</v>
      </c>
      <c r="K1021" s="67" t="n">
        <f aca="false">H1021/E1021</f>
        <v>0.00107091883586355</v>
      </c>
      <c r="L1021" s="67"/>
      <c r="M1021" s="64"/>
      <c r="N1021" s="16" t="str">
        <f aca="false">IF(M1021="","",SUMIF('Daily Fills'!L1000:L20986,'Growth Plan &amp; Statistics'!M1021,'Daily Fills'!O1000:O20986))</f>
        <v/>
      </c>
      <c r="O1021" s="15" t="str">
        <f aca="false">IF(N1021="","",SUMIF('Daily Fills'!L1000:L20986,'Growth Plan &amp; Statistics'!M1021,'Daily Fills'!P1000:P20986))</f>
        <v/>
      </c>
      <c r="P1021" s="15" t="str">
        <f aca="false">IF(O1021="","",SUMIF('Daily Fills'!L1000:L20998,'Growth Plan &amp; Statistics'!M1021,'Daily Fills'!E1000:E20998)/1000000)</f>
        <v/>
      </c>
      <c r="Q1021" s="16"/>
      <c r="R1021" s="16" t="str">
        <f aca="false">IF(N1021="","",F1021)</f>
        <v/>
      </c>
      <c r="S1021" s="10"/>
    </row>
    <row collapsed="false" customFormat="false" customHeight="false" hidden="false" ht="13.3" outlineLevel="0" r="1022">
      <c r="A1022" s="16" t="n">
        <v>1003</v>
      </c>
      <c r="B1022" s="16" t="n">
        <f aca="false">ROUNDUP(A1022/5,0)</f>
        <v>201</v>
      </c>
      <c r="C1022" s="16" t="n">
        <f aca="false">ROUNDUP(A1022/20.83333333,0)</f>
        <v>49</v>
      </c>
      <c r="D1022" s="65" t="inlineStr">
        <f aca="false">IF(M1022="",IF(C1022=C1021,D1021,EDATE(D1021,1)),M1022)</f>
        <is>
          <t/>
        </is>
      </c>
      <c r="E1022" s="16" t="n">
        <f aca="false">I1021</f>
        <v>9347775.81</v>
      </c>
      <c r="F1022" s="15" t="n">
        <f aca="false">ROUND(MIN($B$14,IF(SizeCalc="margin",E1022*$E$13*$E$12/100000,E1022*$I$13/$I$12/10)),2)</f>
        <v>100</v>
      </c>
      <c r="G1022" s="15" t="n">
        <f aca="false">$B$12*$B$13</f>
        <v>10</v>
      </c>
      <c r="H1022" s="15" t="n">
        <f aca="false">IF(Q1022="",G1022*F1022*10,Q1022)</f>
        <v>10000</v>
      </c>
      <c r="I1022" s="18" t="n">
        <f aca="false">E1022+H1022</f>
        <v>9357775.81</v>
      </c>
      <c r="J1022" s="18" t="n">
        <f aca="false">J1021+(I1022-I1021)</f>
        <v>9307775.81</v>
      </c>
      <c r="K1022" s="67" t="n">
        <f aca="false">H1022/E1022</f>
        <v>0.00106977319559828</v>
      </c>
      <c r="L1022" s="67"/>
      <c r="M1022" s="64"/>
      <c r="N1022" s="16" t="str">
        <f aca="false">IF(M1022="","",SUMIF('Daily Fills'!L1001:L20987,'Growth Plan &amp; Statistics'!M1022,'Daily Fills'!O1001:O20987))</f>
        <v/>
      </c>
      <c r="O1022" s="15" t="str">
        <f aca="false">IF(N1022="","",SUMIF('Daily Fills'!L1001:L20987,'Growth Plan &amp; Statistics'!M1022,'Daily Fills'!P1001:P20987))</f>
        <v/>
      </c>
      <c r="P1022" s="15" t="str">
        <f aca="false">IF(O1022="","",SUMIF('Daily Fills'!L1001:L20999,'Growth Plan &amp; Statistics'!M1022,'Daily Fills'!E1001:E20999)/1000000)</f>
        <v/>
      </c>
      <c r="Q1022" s="16"/>
      <c r="R1022" s="16" t="str">
        <f aca="false">IF(N1022="","",F1022)</f>
        <v/>
      </c>
      <c r="S1022" s="10"/>
    </row>
    <row collapsed="false" customFormat="false" customHeight="false" hidden="false" ht="13.3" outlineLevel="0" r="1023">
      <c r="A1023" s="16" t="n">
        <v>1004</v>
      </c>
      <c r="B1023" s="16" t="n">
        <f aca="false">ROUNDUP(A1023/5,0)</f>
        <v>201</v>
      </c>
      <c r="C1023" s="16" t="n">
        <f aca="false">ROUNDUP(A1023/20.83333333,0)</f>
        <v>49</v>
      </c>
      <c r="D1023" s="65" t="inlineStr">
        <f aca="false">IF(M1023="",IF(C1023=C1022,D1022,EDATE(D1022,1)),M1023)</f>
        <is>
          <t/>
        </is>
      </c>
      <c r="E1023" s="16" t="n">
        <f aca="false">I1022</f>
        <v>9357775.81</v>
      </c>
      <c r="F1023" s="15" t="n">
        <f aca="false">ROUND(MIN($B$14,IF(SizeCalc="margin",E1023*$E$13*$E$12/100000,E1023*$I$13/$I$12/10)),2)</f>
        <v>100</v>
      </c>
      <c r="G1023" s="15" t="n">
        <f aca="false">$B$12*$B$13</f>
        <v>10</v>
      </c>
      <c r="H1023" s="15" t="n">
        <f aca="false">IF(Q1023="",G1023*F1023*10,Q1023)</f>
        <v>10000</v>
      </c>
      <c r="I1023" s="18" t="n">
        <f aca="false">E1023+H1023</f>
        <v>9367775.81</v>
      </c>
      <c r="J1023" s="18" t="n">
        <f aca="false">J1022+(I1023-I1022)</f>
        <v>9317775.81</v>
      </c>
      <c r="K1023" s="67" t="n">
        <f aca="false">H1023/E1023</f>
        <v>0.00106863000386413</v>
      </c>
      <c r="L1023" s="67"/>
      <c r="M1023" s="64"/>
      <c r="N1023" s="16" t="str">
        <f aca="false">IF(M1023="","",SUMIF('Daily Fills'!L1002:L20988,'Growth Plan &amp; Statistics'!M1023,'Daily Fills'!O1002:O20988))</f>
        <v/>
      </c>
      <c r="O1023" s="15" t="str">
        <f aca="false">IF(N1023="","",SUMIF('Daily Fills'!L1002:L20988,'Growth Plan &amp; Statistics'!M1023,'Daily Fills'!P1002:P20988))</f>
        <v/>
      </c>
      <c r="P1023" s="15" t="str">
        <f aca="false">IF(O1023="","",SUMIF('Daily Fills'!L1002:L21000,'Growth Plan &amp; Statistics'!M1023,'Daily Fills'!E1002:E21000)/1000000)</f>
        <v/>
      </c>
      <c r="Q1023" s="16"/>
      <c r="R1023" s="16" t="str">
        <f aca="false">IF(N1023="","",F1023)</f>
        <v/>
      </c>
      <c r="S1023" s="10"/>
    </row>
    <row collapsed="false" customFormat="false" customHeight="false" hidden="false" ht="13.3" outlineLevel="0" r="1024">
      <c r="A1024" s="16" t="n">
        <v>1005</v>
      </c>
      <c r="B1024" s="16" t="n">
        <f aca="false">ROUNDUP(A1024/5,0)</f>
        <v>201</v>
      </c>
      <c r="C1024" s="16" t="n">
        <f aca="false">ROUNDUP(A1024/20.83333333,0)</f>
        <v>49</v>
      </c>
      <c r="D1024" s="65" t="inlineStr">
        <f aca="false">IF(M1024="",IF(C1024=C1023,D1023,EDATE(D1023,1)),M1024)</f>
        <is>
          <t/>
        </is>
      </c>
      <c r="E1024" s="16" t="n">
        <f aca="false">I1023</f>
        <v>9367775.81</v>
      </c>
      <c r="F1024" s="15" t="n">
        <f aca="false">ROUND(MIN($B$14,IF(SizeCalc="margin",E1024*$E$13*$E$12/100000,E1024*$I$13/$I$12/10)),2)</f>
        <v>100</v>
      </c>
      <c r="G1024" s="15" t="n">
        <f aca="false">$B$12*$B$13</f>
        <v>10</v>
      </c>
      <c r="H1024" s="15" t="n">
        <f aca="false">IF(Q1024="",G1024*F1024*10,Q1024)</f>
        <v>10000</v>
      </c>
      <c r="I1024" s="18" t="n">
        <f aca="false">E1024+H1024</f>
        <v>9377775.81</v>
      </c>
      <c r="J1024" s="18" t="n">
        <f aca="false">J1023+(I1024-I1023)</f>
        <v>9327775.81</v>
      </c>
      <c r="K1024" s="67" t="n">
        <f aca="false">H1024/E1024</f>
        <v>0.00106748925281977</v>
      </c>
      <c r="L1024" s="67"/>
      <c r="M1024" s="64"/>
      <c r="N1024" s="16" t="str">
        <f aca="false">IF(M1024="","",SUMIF('Daily Fills'!L1003:L20989,'Growth Plan &amp; Statistics'!M1024,'Daily Fills'!O1003:O20989))</f>
        <v/>
      </c>
      <c r="O1024" s="15" t="str">
        <f aca="false">IF(N1024="","",SUMIF('Daily Fills'!L1003:L20989,'Growth Plan &amp; Statistics'!M1024,'Daily Fills'!P1003:P20989))</f>
        <v/>
      </c>
      <c r="P1024" s="15" t="str">
        <f aca="false">IF(O1024="","",SUMIF('Daily Fills'!L1003:L21001,'Growth Plan &amp; Statistics'!M1024,'Daily Fills'!E1003:E21001)/1000000)</f>
        <v/>
      </c>
      <c r="Q1024" s="16"/>
      <c r="R1024" s="16" t="str">
        <f aca="false">IF(N1024="","",F1024)</f>
        <v/>
      </c>
      <c r="S1024" s="10"/>
    </row>
    <row collapsed="false" customFormat="false" customHeight="false" hidden="false" ht="13.3" outlineLevel="0" r="1025">
      <c r="A1025" s="16" t="n">
        <v>1006</v>
      </c>
      <c r="B1025" s="16" t="n">
        <f aca="false">ROUNDUP(A1025/5,0)</f>
        <v>202</v>
      </c>
      <c r="C1025" s="16" t="n">
        <f aca="false">ROUNDUP(A1025/20.83333333,0)</f>
        <v>49</v>
      </c>
      <c r="D1025" s="65" t="inlineStr">
        <f aca="false">IF(M1025="",IF(C1025=C1024,D1024,EDATE(D1024,1)),M1025)</f>
        <is>
          <t/>
        </is>
      </c>
      <c r="E1025" s="16" t="n">
        <f aca="false">I1024</f>
        <v>9377775.81</v>
      </c>
      <c r="F1025" s="15" t="n">
        <f aca="false">ROUND(MIN($B$14,IF(SizeCalc="margin",E1025*$E$13*$E$12/100000,E1025*$I$13/$I$12/10)),2)</f>
        <v>100</v>
      </c>
      <c r="G1025" s="15" t="n">
        <f aca="false">$B$12*$B$13</f>
        <v>10</v>
      </c>
      <c r="H1025" s="15" t="n">
        <f aca="false">IF(Q1025="",G1025*F1025*10,Q1025)</f>
        <v>10000</v>
      </c>
      <c r="I1025" s="18" t="n">
        <f aca="false">E1025+H1025</f>
        <v>9387775.81</v>
      </c>
      <c r="J1025" s="18" t="n">
        <f aca="false">J1024+(I1025-I1024)</f>
        <v>9337775.81</v>
      </c>
      <c r="K1025" s="67" t="n">
        <f aca="false">H1025/E1025</f>
        <v>0.00106635093465729</v>
      </c>
      <c r="L1025" s="67"/>
      <c r="M1025" s="64"/>
      <c r="N1025" s="16" t="str">
        <f aca="false">IF(M1025="","",SUMIF('Daily Fills'!L1004:L20990,'Growth Plan &amp; Statistics'!M1025,'Daily Fills'!O1004:O20990))</f>
        <v/>
      </c>
      <c r="O1025" s="15" t="str">
        <f aca="false">IF(N1025="","",SUMIF('Daily Fills'!L1004:L20990,'Growth Plan &amp; Statistics'!M1025,'Daily Fills'!P1004:P20990))</f>
        <v/>
      </c>
      <c r="P1025" s="15" t="str">
        <f aca="false">IF(O1025="","",SUMIF('Daily Fills'!L1004:L21002,'Growth Plan &amp; Statistics'!M1025,'Daily Fills'!E1004:E21002)/1000000)</f>
        <v/>
      </c>
      <c r="Q1025" s="16"/>
      <c r="R1025" s="16" t="str">
        <f aca="false">IF(N1025="","",F1025)</f>
        <v/>
      </c>
      <c r="S1025" s="10"/>
    </row>
    <row collapsed="false" customFormat="false" customHeight="false" hidden="false" ht="13.3" outlineLevel="0" r="1026">
      <c r="A1026" s="16" t="n">
        <v>1007</v>
      </c>
      <c r="B1026" s="16" t="n">
        <f aca="false">ROUNDUP(A1026/5,0)</f>
        <v>202</v>
      </c>
      <c r="C1026" s="16" t="n">
        <f aca="false">ROUNDUP(A1026/20.83333333,0)</f>
        <v>49</v>
      </c>
      <c r="D1026" s="65" t="inlineStr">
        <f aca="false">IF(M1026="",IF(C1026=C1025,D1025,EDATE(D1025,1)),M1026)</f>
        <is>
          <t/>
        </is>
      </c>
      <c r="E1026" s="16" t="n">
        <f aca="false">I1025</f>
        <v>9387775.81</v>
      </c>
      <c r="F1026" s="15" t="n">
        <f aca="false">ROUND(MIN($B$14,IF(SizeCalc="margin",E1026*$E$13*$E$12/100000,E1026*$I$13/$I$12/10)),2)</f>
        <v>100</v>
      </c>
      <c r="G1026" s="15" t="n">
        <f aca="false">$B$12*$B$13</f>
        <v>10</v>
      </c>
      <c r="H1026" s="15" t="n">
        <f aca="false">IF(Q1026="",G1026*F1026*10,Q1026)</f>
        <v>10000</v>
      </c>
      <c r="I1026" s="18" t="n">
        <f aca="false">E1026+H1026</f>
        <v>9397775.81</v>
      </c>
      <c r="J1026" s="18" t="n">
        <f aca="false">J1025+(I1026-I1025)</f>
        <v>9347775.81</v>
      </c>
      <c r="K1026" s="67" t="n">
        <f aca="false">H1026/E1026</f>
        <v>0.00106521504160206</v>
      </c>
      <c r="L1026" s="67"/>
      <c r="M1026" s="64"/>
      <c r="N1026" s="16" t="str">
        <f aca="false">IF(M1026="","",SUMIF('Daily Fills'!L1005:L20991,'Growth Plan &amp; Statistics'!M1026,'Daily Fills'!O1005:O20991))</f>
        <v/>
      </c>
      <c r="O1026" s="15" t="str">
        <f aca="false">IF(N1026="","",SUMIF('Daily Fills'!L1005:L20991,'Growth Plan &amp; Statistics'!M1026,'Daily Fills'!P1005:P20991))</f>
        <v/>
      </c>
      <c r="P1026" s="15" t="str">
        <f aca="false">IF(O1026="","",SUMIF('Daily Fills'!L1005:L21003,'Growth Plan &amp; Statistics'!M1026,'Daily Fills'!E1005:E21003)/1000000)</f>
        <v/>
      </c>
      <c r="Q1026" s="16"/>
      <c r="R1026" s="16" t="str">
        <f aca="false">IF(N1026="","",F1026)</f>
        <v/>
      </c>
      <c r="S1026" s="10"/>
    </row>
    <row collapsed="false" customFormat="false" customHeight="false" hidden="false" ht="13.3" outlineLevel="0" r="1027">
      <c r="A1027" s="16" t="n">
        <v>1008</v>
      </c>
      <c r="B1027" s="16" t="n">
        <f aca="false">ROUNDUP(A1027/5,0)</f>
        <v>202</v>
      </c>
      <c r="C1027" s="16" t="n">
        <f aca="false">ROUNDUP(A1027/20.83333333,0)</f>
        <v>49</v>
      </c>
      <c r="D1027" s="65" t="inlineStr">
        <f aca="false">IF(M1027="",IF(C1027=C1026,D1026,EDATE(D1026,1)),M1027)</f>
        <is>
          <t/>
        </is>
      </c>
      <c r="E1027" s="16" t="n">
        <f aca="false">I1026</f>
        <v>9397775.81</v>
      </c>
      <c r="F1027" s="15" t="n">
        <f aca="false">ROUND(MIN($B$14,IF(SizeCalc="margin",E1027*$E$13*$E$12/100000,E1027*$I$13/$I$12/10)),2)</f>
        <v>100</v>
      </c>
      <c r="G1027" s="15" t="n">
        <f aca="false">$B$12*$B$13</f>
        <v>10</v>
      </c>
      <c r="H1027" s="15" t="n">
        <f aca="false">IF(Q1027="",G1027*F1027*10,Q1027)</f>
        <v>10000</v>
      </c>
      <c r="I1027" s="18" t="n">
        <f aca="false">E1027+H1027</f>
        <v>9407775.81</v>
      </c>
      <c r="J1027" s="18" t="n">
        <f aca="false">J1026+(I1027-I1026)</f>
        <v>9357775.81</v>
      </c>
      <c r="K1027" s="67" t="n">
        <f aca="false">H1027/E1027</f>
        <v>0.00106408156591256</v>
      </c>
      <c r="L1027" s="67"/>
      <c r="M1027" s="64"/>
      <c r="N1027" s="16" t="str">
        <f aca="false">IF(M1027="","",SUMIF('Daily Fills'!L1006:L20992,'Growth Plan &amp; Statistics'!M1027,'Daily Fills'!O1006:O20992))</f>
        <v/>
      </c>
      <c r="O1027" s="15" t="str">
        <f aca="false">IF(N1027="","",SUMIF('Daily Fills'!L1006:L20992,'Growth Plan &amp; Statistics'!M1027,'Daily Fills'!P1006:P20992))</f>
        <v/>
      </c>
      <c r="P1027" s="15" t="str">
        <f aca="false">IF(O1027="","",SUMIF('Daily Fills'!L1006:L21004,'Growth Plan &amp; Statistics'!M1027,'Daily Fills'!E1006:E21004)/1000000)</f>
        <v/>
      </c>
      <c r="Q1027" s="16"/>
      <c r="R1027" s="16" t="str">
        <f aca="false">IF(N1027="","",F1027)</f>
        <v/>
      </c>
      <c r="S1027" s="10"/>
    </row>
    <row collapsed="false" customFormat="false" customHeight="false" hidden="false" ht="13.3" outlineLevel="0" r="1028">
      <c r="A1028" s="16" t="n">
        <v>1009</v>
      </c>
      <c r="B1028" s="16" t="n">
        <f aca="false">ROUNDUP(A1028/5,0)</f>
        <v>202</v>
      </c>
      <c r="C1028" s="16" t="n">
        <f aca="false">ROUNDUP(A1028/20.83333333,0)</f>
        <v>49</v>
      </c>
      <c r="D1028" s="65" t="inlineStr">
        <f aca="false">IF(M1028="",IF(C1028=C1027,D1027,EDATE(D1027,1)),M1028)</f>
        <is>
          <t/>
        </is>
      </c>
      <c r="E1028" s="16" t="n">
        <f aca="false">I1027</f>
        <v>9407775.81</v>
      </c>
      <c r="F1028" s="15" t="n">
        <f aca="false">ROUND(MIN($B$14,IF(SizeCalc="margin",E1028*$E$13*$E$12/100000,E1028*$I$13/$I$12/10)),2)</f>
        <v>100</v>
      </c>
      <c r="G1028" s="15" t="n">
        <f aca="false">$B$12*$B$13</f>
        <v>10</v>
      </c>
      <c r="H1028" s="15" t="n">
        <f aca="false">IF(Q1028="",G1028*F1028*10,Q1028)</f>
        <v>10000</v>
      </c>
      <c r="I1028" s="18" t="n">
        <f aca="false">E1028+H1028</f>
        <v>9417775.81</v>
      </c>
      <c r="J1028" s="18" t="n">
        <f aca="false">J1027+(I1028-I1027)</f>
        <v>9367775.81</v>
      </c>
      <c r="K1028" s="67" t="n">
        <f aca="false">H1028/E1028</f>
        <v>0.00106295049988016</v>
      </c>
      <c r="L1028" s="67"/>
      <c r="M1028" s="64"/>
      <c r="N1028" s="16" t="str">
        <f aca="false">IF(M1028="","",SUMIF('Daily Fills'!L1007:L20993,'Growth Plan &amp; Statistics'!M1028,'Daily Fills'!O1007:O20993))</f>
        <v/>
      </c>
      <c r="O1028" s="15" t="str">
        <f aca="false">IF(N1028="","",SUMIF('Daily Fills'!L1007:L20993,'Growth Plan &amp; Statistics'!M1028,'Daily Fills'!P1007:P20993))</f>
        <v/>
      </c>
      <c r="P1028" s="15" t="str">
        <f aca="false">IF(O1028="","",SUMIF('Daily Fills'!L1007:L21005,'Growth Plan &amp; Statistics'!M1028,'Daily Fills'!E1007:E21005)/1000000)</f>
        <v/>
      </c>
      <c r="Q1028" s="16"/>
      <c r="R1028" s="16" t="str">
        <f aca="false">IF(N1028="","",F1028)</f>
        <v/>
      </c>
      <c r="S1028" s="10"/>
    </row>
    <row collapsed="false" customFormat="false" customHeight="false" hidden="false" ht="13.3" outlineLevel="0" r="1029">
      <c r="A1029" s="16" t="n">
        <v>1010</v>
      </c>
      <c r="B1029" s="16" t="n">
        <f aca="false">ROUNDUP(A1029/5,0)</f>
        <v>202</v>
      </c>
      <c r="C1029" s="16" t="n">
        <f aca="false">ROUNDUP(A1029/20.83333333,0)</f>
        <v>49</v>
      </c>
      <c r="D1029" s="65" t="inlineStr">
        <f aca="false">IF(M1029="",IF(C1029=C1028,D1028,EDATE(D1028,1)),M1029)</f>
        <is>
          <t/>
        </is>
      </c>
      <c r="E1029" s="16" t="n">
        <f aca="false">I1028</f>
        <v>9417775.81</v>
      </c>
      <c r="F1029" s="15" t="n">
        <f aca="false">ROUND(MIN($B$14,IF(SizeCalc="margin",E1029*$E$13*$E$12/100000,E1029*$I$13/$I$12/10)),2)</f>
        <v>100</v>
      </c>
      <c r="G1029" s="15" t="n">
        <f aca="false">$B$12*$B$13</f>
        <v>10</v>
      </c>
      <c r="H1029" s="15" t="n">
        <f aca="false">IF(Q1029="",G1029*F1029*10,Q1029)</f>
        <v>10000</v>
      </c>
      <c r="I1029" s="18" t="n">
        <f aca="false">E1029+H1029</f>
        <v>9427775.81</v>
      </c>
      <c r="J1029" s="18" t="n">
        <f aca="false">J1028+(I1029-I1028)</f>
        <v>9377775.81</v>
      </c>
      <c r="K1029" s="67" t="n">
        <f aca="false">H1029/E1029</f>
        <v>0.00106182183582898</v>
      </c>
      <c r="L1029" s="67"/>
      <c r="M1029" s="64"/>
      <c r="N1029" s="16" t="str">
        <f aca="false">IF(M1029="","",SUMIF('Daily Fills'!L1008:L20994,'Growth Plan &amp; Statistics'!M1029,'Daily Fills'!O1008:O20994))</f>
        <v/>
      </c>
      <c r="O1029" s="15" t="str">
        <f aca="false">IF(N1029="","",SUMIF('Daily Fills'!L1008:L20994,'Growth Plan &amp; Statistics'!M1029,'Daily Fills'!P1008:P20994))</f>
        <v/>
      </c>
      <c r="P1029" s="15" t="str">
        <f aca="false">IF(O1029="","",SUMIF('Daily Fills'!L1008:L21006,'Growth Plan &amp; Statistics'!M1029,'Daily Fills'!E1008:E21006)/1000000)</f>
        <v/>
      </c>
      <c r="Q1029" s="16"/>
      <c r="R1029" s="16" t="str">
        <f aca="false">IF(N1029="","",F1029)</f>
        <v/>
      </c>
      <c r="S1029" s="10"/>
    </row>
    <row collapsed="false" customFormat="false" customHeight="false" hidden="false" ht="13.3" outlineLevel="0" r="1030">
      <c r="A1030" s="16" t="n">
        <v>1011</v>
      </c>
      <c r="B1030" s="16" t="n">
        <f aca="false">ROUNDUP(A1030/5,0)</f>
        <v>203</v>
      </c>
      <c r="C1030" s="16" t="n">
        <f aca="false">ROUNDUP(A1030/20.83333333,0)</f>
        <v>49</v>
      </c>
      <c r="D1030" s="65" t="inlineStr">
        <f aca="false">IF(M1030="",IF(C1030=C1029,D1029,EDATE(D1029,1)),M1030)</f>
        <is>
          <t/>
        </is>
      </c>
      <c r="E1030" s="16" t="n">
        <f aca="false">I1029</f>
        <v>9427775.81</v>
      </c>
      <c r="F1030" s="15" t="n">
        <f aca="false">ROUND(MIN($B$14,IF(SizeCalc="margin",E1030*$E$13*$E$12/100000,E1030*$I$13/$I$12/10)),2)</f>
        <v>100</v>
      </c>
      <c r="G1030" s="15" t="n">
        <f aca="false">$B$12*$B$13</f>
        <v>10</v>
      </c>
      <c r="H1030" s="15" t="n">
        <f aca="false">IF(Q1030="",G1030*F1030*10,Q1030)</f>
        <v>10000</v>
      </c>
      <c r="I1030" s="18" t="n">
        <f aca="false">E1030+H1030</f>
        <v>9437775.81</v>
      </c>
      <c r="J1030" s="18" t="n">
        <f aca="false">J1029+(I1030-I1029)</f>
        <v>9387775.81</v>
      </c>
      <c r="K1030" s="67" t="n">
        <f aca="false">H1030/E1030</f>
        <v>0.00106069556611572</v>
      </c>
      <c r="L1030" s="67"/>
      <c r="M1030" s="64"/>
      <c r="N1030" s="16" t="str">
        <f aca="false">IF(M1030="","",SUMIF('Daily Fills'!L1009:L20995,'Growth Plan &amp; Statistics'!M1030,'Daily Fills'!O1009:O20995))</f>
        <v/>
      </c>
      <c r="O1030" s="15" t="str">
        <f aca="false">IF(N1030="","",SUMIF('Daily Fills'!L1009:L20995,'Growth Plan &amp; Statistics'!M1030,'Daily Fills'!P1009:P20995))</f>
        <v/>
      </c>
      <c r="P1030" s="15" t="str">
        <f aca="false">IF(O1030="","",SUMIF('Daily Fills'!L1009:L21007,'Growth Plan &amp; Statistics'!M1030,'Daily Fills'!E1009:E21007)/1000000)</f>
        <v/>
      </c>
      <c r="Q1030" s="16"/>
      <c r="R1030" s="16" t="str">
        <f aca="false">IF(N1030="","",F1030)</f>
        <v/>
      </c>
      <c r="S1030" s="10"/>
    </row>
    <row collapsed="false" customFormat="false" customHeight="false" hidden="false" ht="13.3" outlineLevel="0" r="1031">
      <c r="A1031" s="16" t="n">
        <v>1012</v>
      </c>
      <c r="B1031" s="16" t="n">
        <f aca="false">ROUNDUP(A1031/5,0)</f>
        <v>203</v>
      </c>
      <c r="C1031" s="16" t="n">
        <f aca="false">ROUNDUP(A1031/20.83333333,0)</f>
        <v>49</v>
      </c>
      <c r="D1031" s="65" t="inlineStr">
        <f aca="false">IF(M1031="",IF(C1031=C1030,D1030,EDATE(D1030,1)),M1031)</f>
        <is>
          <t/>
        </is>
      </c>
      <c r="E1031" s="16" t="n">
        <f aca="false">I1030</f>
        <v>9437775.81</v>
      </c>
      <c r="F1031" s="15" t="n">
        <f aca="false">ROUND(MIN($B$14,IF(SizeCalc="margin",E1031*$E$13*$E$12/100000,E1031*$I$13/$I$12/10)),2)</f>
        <v>100</v>
      </c>
      <c r="G1031" s="15" t="n">
        <f aca="false">$B$12*$B$13</f>
        <v>10</v>
      </c>
      <c r="H1031" s="15" t="n">
        <f aca="false">IF(Q1031="",G1031*F1031*10,Q1031)</f>
        <v>10000</v>
      </c>
      <c r="I1031" s="18" t="n">
        <f aca="false">E1031+H1031</f>
        <v>9447775.81</v>
      </c>
      <c r="J1031" s="18" t="n">
        <f aca="false">J1030+(I1031-I1030)</f>
        <v>9397775.81</v>
      </c>
      <c r="K1031" s="67" t="n">
        <f aca="false">H1031/E1031</f>
        <v>0.00105957168312944</v>
      </c>
      <c r="L1031" s="67"/>
      <c r="M1031" s="64"/>
      <c r="N1031" s="16" t="str">
        <f aca="false">IF(M1031="","",SUMIF('Daily Fills'!L1010:L20996,'Growth Plan &amp; Statistics'!M1031,'Daily Fills'!O1010:O20996))</f>
        <v/>
      </c>
      <c r="O1031" s="15" t="str">
        <f aca="false">IF(N1031="","",SUMIF('Daily Fills'!L1010:L20996,'Growth Plan &amp; Statistics'!M1031,'Daily Fills'!P1010:P20996))</f>
        <v/>
      </c>
      <c r="P1031" s="15" t="str">
        <f aca="false">IF(O1031="","",SUMIF('Daily Fills'!L1010:L21008,'Growth Plan &amp; Statistics'!M1031,'Daily Fills'!E1010:E21008)/1000000)</f>
        <v/>
      </c>
      <c r="Q1031" s="16"/>
      <c r="R1031" s="16" t="str">
        <f aca="false">IF(N1031="","",F1031)</f>
        <v/>
      </c>
      <c r="S1031" s="10"/>
    </row>
    <row collapsed="false" customFormat="false" customHeight="false" hidden="false" ht="13.3" outlineLevel="0" r="1032">
      <c r="A1032" s="16" t="n">
        <v>1013</v>
      </c>
      <c r="B1032" s="16" t="n">
        <f aca="false">ROUNDUP(A1032/5,0)</f>
        <v>203</v>
      </c>
      <c r="C1032" s="16" t="n">
        <f aca="false">ROUNDUP(A1032/20.83333333,0)</f>
        <v>49</v>
      </c>
      <c r="D1032" s="65" t="inlineStr">
        <f aca="false">IF(M1032="",IF(C1032=C1031,D1031,EDATE(D1031,1)),M1032)</f>
        <is>
          <t/>
        </is>
      </c>
      <c r="E1032" s="16" t="n">
        <f aca="false">I1031</f>
        <v>9447775.81</v>
      </c>
      <c r="F1032" s="15" t="n">
        <f aca="false">ROUND(MIN($B$14,IF(SizeCalc="margin",E1032*$E$13*$E$12/100000,E1032*$I$13/$I$12/10)),2)</f>
        <v>100</v>
      </c>
      <c r="G1032" s="15" t="n">
        <f aca="false">$B$12*$B$13</f>
        <v>10</v>
      </c>
      <c r="H1032" s="15" t="n">
        <f aca="false">IF(Q1032="",G1032*F1032*10,Q1032)</f>
        <v>10000</v>
      </c>
      <c r="I1032" s="18" t="n">
        <f aca="false">E1032+H1032</f>
        <v>9457775.81</v>
      </c>
      <c r="J1032" s="18" t="n">
        <f aca="false">J1031+(I1032-I1031)</f>
        <v>9407775.81</v>
      </c>
      <c r="K1032" s="67" t="n">
        <f aca="false">H1032/E1032</f>
        <v>0.00105845017929146</v>
      </c>
      <c r="L1032" s="67"/>
      <c r="M1032" s="64"/>
      <c r="N1032" s="16" t="str">
        <f aca="false">IF(M1032="","",SUMIF('Daily Fills'!L1011:L20997,'Growth Plan &amp; Statistics'!M1032,'Daily Fills'!O1011:O20997))</f>
        <v/>
      </c>
      <c r="O1032" s="15" t="str">
        <f aca="false">IF(N1032="","",SUMIF('Daily Fills'!L1011:L20997,'Growth Plan &amp; Statistics'!M1032,'Daily Fills'!P1011:P20997))</f>
        <v/>
      </c>
      <c r="P1032" s="15" t="str">
        <f aca="false">IF(O1032="","",SUMIF('Daily Fills'!L1011:L21009,'Growth Plan &amp; Statistics'!M1032,'Daily Fills'!E1011:E21009)/1000000)</f>
        <v/>
      </c>
      <c r="Q1032" s="16"/>
      <c r="R1032" s="16" t="str">
        <f aca="false">IF(N1032="","",F1032)</f>
        <v/>
      </c>
      <c r="S1032" s="10"/>
    </row>
    <row collapsed="false" customFormat="false" customHeight="false" hidden="false" ht="13.3" outlineLevel="0" r="1033">
      <c r="A1033" s="16" t="n">
        <v>1014</v>
      </c>
      <c r="B1033" s="16" t="n">
        <f aca="false">ROUNDUP(A1033/5,0)</f>
        <v>203</v>
      </c>
      <c r="C1033" s="16" t="n">
        <f aca="false">ROUNDUP(A1033/20.83333333,0)</f>
        <v>49</v>
      </c>
      <c r="D1033" s="65" t="inlineStr">
        <f aca="false">IF(M1033="",IF(C1033=C1032,D1032,EDATE(D1032,1)),M1033)</f>
        <is>
          <t/>
        </is>
      </c>
      <c r="E1033" s="16" t="n">
        <f aca="false">I1032</f>
        <v>9457775.81</v>
      </c>
      <c r="F1033" s="15" t="n">
        <f aca="false">ROUND(MIN($B$14,IF(SizeCalc="margin",E1033*$E$13*$E$12/100000,E1033*$I$13/$I$12/10)),2)</f>
        <v>100</v>
      </c>
      <c r="G1033" s="15" t="n">
        <f aca="false">$B$12*$B$13</f>
        <v>10</v>
      </c>
      <c r="H1033" s="15" t="n">
        <f aca="false">IF(Q1033="",G1033*F1033*10,Q1033)</f>
        <v>10000</v>
      </c>
      <c r="I1033" s="18" t="n">
        <f aca="false">E1033+H1033</f>
        <v>9467775.81</v>
      </c>
      <c r="J1033" s="18" t="n">
        <f aca="false">J1032+(I1033-I1032)</f>
        <v>9417775.81</v>
      </c>
      <c r="K1033" s="67" t="n">
        <f aca="false">H1033/E1033</f>
        <v>0.00105733104705513</v>
      </c>
      <c r="L1033" s="67"/>
      <c r="M1033" s="64"/>
      <c r="N1033" s="16" t="str">
        <f aca="false">IF(M1033="","",SUMIF('Daily Fills'!L1012:L20998,'Growth Plan &amp; Statistics'!M1033,'Daily Fills'!O1012:O20998))</f>
        <v/>
      </c>
      <c r="O1033" s="15" t="str">
        <f aca="false">IF(N1033="","",SUMIF('Daily Fills'!L1012:L20998,'Growth Plan &amp; Statistics'!M1033,'Daily Fills'!P1012:P20998))</f>
        <v/>
      </c>
      <c r="P1033" s="15" t="str">
        <f aca="false">IF(O1033="","",SUMIF('Daily Fills'!L1012:L21010,'Growth Plan &amp; Statistics'!M1033,'Daily Fills'!E1012:E21010)/1000000)</f>
        <v/>
      </c>
      <c r="Q1033" s="16"/>
      <c r="R1033" s="16" t="str">
        <f aca="false">IF(N1033="","",F1033)</f>
        <v/>
      </c>
      <c r="S1033" s="10"/>
    </row>
    <row collapsed="false" customFormat="false" customHeight="false" hidden="false" ht="13.3" outlineLevel="0" r="1034">
      <c r="A1034" s="16" t="n">
        <v>1015</v>
      </c>
      <c r="B1034" s="16" t="n">
        <f aca="false">ROUNDUP(A1034/5,0)</f>
        <v>203</v>
      </c>
      <c r="C1034" s="16" t="n">
        <f aca="false">ROUNDUP(A1034/20.83333333,0)</f>
        <v>49</v>
      </c>
      <c r="D1034" s="65" t="inlineStr">
        <f aca="false">IF(M1034="",IF(C1034=C1033,D1033,EDATE(D1033,1)),M1034)</f>
        <is>
          <t/>
        </is>
      </c>
      <c r="E1034" s="16" t="n">
        <f aca="false">I1033</f>
        <v>9467775.81</v>
      </c>
      <c r="F1034" s="15" t="n">
        <f aca="false">ROUND(MIN($B$14,IF(SizeCalc="margin",E1034*$E$13*$E$12/100000,E1034*$I$13/$I$12/10)),2)</f>
        <v>100</v>
      </c>
      <c r="G1034" s="15" t="n">
        <f aca="false">$B$12*$B$13</f>
        <v>10</v>
      </c>
      <c r="H1034" s="15" t="n">
        <f aca="false">IF(Q1034="",G1034*F1034*10,Q1034)</f>
        <v>10000</v>
      </c>
      <c r="I1034" s="18" t="n">
        <f aca="false">E1034+H1034</f>
        <v>9477775.81</v>
      </c>
      <c r="J1034" s="18" t="n">
        <f aca="false">J1033+(I1034-I1033)</f>
        <v>9427775.81</v>
      </c>
      <c r="K1034" s="67" t="n">
        <f aca="false">H1034/E1034</f>
        <v>0.0010562142789057</v>
      </c>
      <c r="L1034" s="67"/>
      <c r="M1034" s="64"/>
      <c r="N1034" s="16" t="str">
        <f aca="false">IF(M1034="","",SUMIF('Daily Fills'!L1013:L20999,'Growth Plan &amp; Statistics'!M1034,'Daily Fills'!O1013:O20999))</f>
        <v/>
      </c>
      <c r="O1034" s="15" t="str">
        <f aca="false">IF(N1034="","",SUMIF('Daily Fills'!L1013:L20999,'Growth Plan &amp; Statistics'!M1034,'Daily Fills'!P1013:P20999))</f>
        <v/>
      </c>
      <c r="P1034" s="15" t="str">
        <f aca="false">IF(O1034="","",SUMIF('Daily Fills'!L1013:L21011,'Growth Plan &amp; Statistics'!M1034,'Daily Fills'!E1013:E21011)/1000000)</f>
        <v/>
      </c>
      <c r="Q1034" s="16"/>
      <c r="R1034" s="16" t="str">
        <f aca="false">IF(N1034="","",F1034)</f>
        <v/>
      </c>
      <c r="S1034" s="10"/>
    </row>
    <row collapsed="false" customFormat="false" customHeight="false" hidden="false" ht="13.3" outlineLevel="0" r="1035">
      <c r="A1035" s="16" t="n">
        <v>1016</v>
      </c>
      <c r="B1035" s="16" t="n">
        <f aca="false">ROUNDUP(A1035/5,0)</f>
        <v>204</v>
      </c>
      <c r="C1035" s="16" t="n">
        <f aca="false">ROUNDUP(A1035/20.83333333,0)</f>
        <v>49</v>
      </c>
      <c r="D1035" s="65" t="inlineStr">
        <f aca="false">IF(M1035="",IF(C1035=C1034,D1034,EDATE(D1034,1)),M1035)</f>
        <is>
          <t/>
        </is>
      </c>
      <c r="E1035" s="16" t="n">
        <f aca="false">I1034</f>
        <v>9477775.81</v>
      </c>
      <c r="F1035" s="15" t="n">
        <f aca="false">ROUND(MIN($B$14,IF(SizeCalc="margin",E1035*$E$13*$E$12/100000,E1035*$I$13/$I$12/10)),2)</f>
        <v>100</v>
      </c>
      <c r="G1035" s="15" t="n">
        <f aca="false">$B$12*$B$13</f>
        <v>10</v>
      </c>
      <c r="H1035" s="15" t="n">
        <f aca="false">IF(Q1035="",G1035*F1035*10,Q1035)</f>
        <v>10000</v>
      </c>
      <c r="I1035" s="18" t="n">
        <f aca="false">E1035+H1035</f>
        <v>9487775.81</v>
      </c>
      <c r="J1035" s="18" t="n">
        <f aca="false">J1034+(I1035-I1034)</f>
        <v>9437775.81</v>
      </c>
      <c r="K1035" s="67" t="n">
        <f aca="false">H1035/E1035</f>
        <v>0.00105509986736012</v>
      </c>
      <c r="L1035" s="67"/>
      <c r="M1035" s="64"/>
      <c r="N1035" s="16" t="str">
        <f aca="false">IF(M1035="","",SUMIF('Daily Fills'!L1014:L21000,'Growth Plan &amp; Statistics'!M1035,'Daily Fills'!O1014:O21000))</f>
        <v/>
      </c>
      <c r="O1035" s="15" t="str">
        <f aca="false">IF(N1035="","",SUMIF('Daily Fills'!L1014:L21000,'Growth Plan &amp; Statistics'!M1035,'Daily Fills'!P1014:P21000))</f>
        <v/>
      </c>
      <c r="P1035" s="15" t="str">
        <f aca="false">IF(O1035="","",SUMIF('Daily Fills'!L1014:L21012,'Growth Plan &amp; Statistics'!M1035,'Daily Fills'!E1014:E21012)/1000000)</f>
        <v/>
      </c>
      <c r="Q1035" s="16"/>
      <c r="R1035" s="16" t="str">
        <f aca="false">IF(N1035="","",F1035)</f>
        <v/>
      </c>
      <c r="S1035" s="10"/>
    </row>
    <row collapsed="false" customFormat="false" customHeight="false" hidden="false" ht="13.3" outlineLevel="0" r="1036">
      <c r="A1036" s="16" t="n">
        <v>1017</v>
      </c>
      <c r="B1036" s="16" t="n">
        <f aca="false">ROUNDUP(A1036/5,0)</f>
        <v>204</v>
      </c>
      <c r="C1036" s="16" t="n">
        <f aca="false">ROUNDUP(A1036/20.83333333,0)</f>
        <v>49</v>
      </c>
      <c r="D1036" s="65" t="inlineStr">
        <f aca="false">IF(M1036="",IF(C1036=C1035,D1035,EDATE(D1035,1)),M1036)</f>
        <is>
          <t/>
        </is>
      </c>
      <c r="E1036" s="16" t="n">
        <f aca="false">I1035</f>
        <v>9487775.81</v>
      </c>
      <c r="F1036" s="15" t="n">
        <f aca="false">ROUND(MIN($B$14,IF(SizeCalc="margin",E1036*$E$13*$E$12/100000,E1036*$I$13/$I$12/10)),2)</f>
        <v>100</v>
      </c>
      <c r="G1036" s="15" t="n">
        <f aca="false">$B$12*$B$13</f>
        <v>10</v>
      </c>
      <c r="H1036" s="15" t="n">
        <f aca="false">IF(Q1036="",G1036*F1036*10,Q1036)</f>
        <v>10000</v>
      </c>
      <c r="I1036" s="18" t="n">
        <f aca="false">E1036+H1036</f>
        <v>9497775.81</v>
      </c>
      <c r="J1036" s="18" t="n">
        <f aca="false">J1035+(I1036-I1035)</f>
        <v>9447775.81</v>
      </c>
      <c r="K1036" s="67" t="n">
        <f aca="false">H1036/E1036</f>
        <v>0.00105398780496691</v>
      </c>
      <c r="L1036" s="67"/>
      <c r="M1036" s="64"/>
      <c r="N1036" s="16" t="str">
        <f aca="false">IF(M1036="","",SUMIF('Daily Fills'!L1015:L21001,'Growth Plan &amp; Statistics'!M1036,'Daily Fills'!O1015:O21001))</f>
        <v/>
      </c>
      <c r="O1036" s="15" t="str">
        <f aca="false">IF(N1036="","",SUMIF('Daily Fills'!L1015:L21001,'Growth Plan &amp; Statistics'!M1036,'Daily Fills'!P1015:P21001))</f>
        <v/>
      </c>
      <c r="P1036" s="15" t="str">
        <f aca="false">IF(O1036="","",SUMIF('Daily Fills'!L1015:L21013,'Growth Plan &amp; Statistics'!M1036,'Daily Fills'!E1015:E21013)/1000000)</f>
        <v/>
      </c>
      <c r="Q1036" s="16"/>
      <c r="R1036" s="16" t="str">
        <f aca="false">IF(N1036="","",F1036)</f>
        <v/>
      </c>
      <c r="S1036" s="10"/>
    </row>
    <row collapsed="false" customFormat="false" customHeight="false" hidden="false" ht="13.3" outlineLevel="0" r="1037">
      <c r="A1037" s="16" t="n">
        <v>1018</v>
      </c>
      <c r="B1037" s="16" t="n">
        <f aca="false">ROUNDUP(A1037/5,0)</f>
        <v>204</v>
      </c>
      <c r="C1037" s="16" t="n">
        <f aca="false">ROUNDUP(A1037/20.83333333,0)</f>
        <v>49</v>
      </c>
      <c r="D1037" s="65" t="inlineStr">
        <f aca="false">IF(M1037="",IF(C1037=C1036,D1036,EDATE(D1036,1)),M1037)</f>
        <is>
          <t/>
        </is>
      </c>
      <c r="E1037" s="16" t="n">
        <f aca="false">I1036</f>
        <v>9497775.81</v>
      </c>
      <c r="F1037" s="15" t="n">
        <f aca="false">ROUND(MIN($B$14,IF(SizeCalc="margin",E1037*$E$13*$E$12/100000,E1037*$I$13/$I$12/10)),2)</f>
        <v>100</v>
      </c>
      <c r="G1037" s="15" t="n">
        <f aca="false">$B$12*$B$13</f>
        <v>10</v>
      </c>
      <c r="H1037" s="15" t="n">
        <f aca="false">IF(Q1037="",G1037*F1037*10,Q1037)</f>
        <v>10000</v>
      </c>
      <c r="I1037" s="18" t="n">
        <f aca="false">E1037+H1037</f>
        <v>9507775.81</v>
      </c>
      <c r="J1037" s="18" t="n">
        <f aca="false">J1036+(I1037-I1036)</f>
        <v>9457775.81</v>
      </c>
      <c r="K1037" s="67" t="n">
        <f aca="false">H1037/E1037</f>
        <v>0.00105287808430593</v>
      </c>
      <c r="L1037" s="67"/>
      <c r="M1037" s="64"/>
      <c r="N1037" s="16" t="str">
        <f aca="false">IF(M1037="","",SUMIF('Daily Fills'!L1016:L21002,'Growth Plan &amp; Statistics'!M1037,'Daily Fills'!O1016:O21002))</f>
        <v/>
      </c>
      <c r="O1037" s="15" t="str">
        <f aca="false">IF(N1037="","",SUMIF('Daily Fills'!L1016:L21002,'Growth Plan &amp; Statistics'!M1037,'Daily Fills'!P1016:P21002))</f>
        <v/>
      </c>
      <c r="P1037" s="15" t="str">
        <f aca="false">IF(O1037="","",SUMIF('Daily Fills'!L1016:L21014,'Growth Plan &amp; Statistics'!M1037,'Daily Fills'!E1016:E21014)/1000000)</f>
        <v/>
      </c>
      <c r="Q1037" s="16"/>
      <c r="R1037" s="16" t="str">
        <f aca="false">IF(N1037="","",F1037)</f>
        <v/>
      </c>
      <c r="S1037" s="10"/>
    </row>
    <row collapsed="false" customFormat="false" customHeight="false" hidden="false" ht="13.3" outlineLevel="0" r="1038">
      <c r="A1038" s="16" t="n">
        <v>1019</v>
      </c>
      <c r="B1038" s="16" t="n">
        <f aca="false">ROUNDUP(A1038/5,0)</f>
        <v>204</v>
      </c>
      <c r="C1038" s="16" t="n">
        <f aca="false">ROUNDUP(A1038/20.83333333,0)</f>
        <v>49</v>
      </c>
      <c r="D1038" s="65" t="inlineStr">
        <f aca="false">IF(M1038="",IF(C1038=C1037,D1037,EDATE(D1037,1)),M1038)</f>
        <is>
          <t/>
        </is>
      </c>
      <c r="E1038" s="16" t="n">
        <f aca="false">I1037</f>
        <v>9507775.81</v>
      </c>
      <c r="F1038" s="15" t="n">
        <f aca="false">ROUND(MIN($B$14,IF(SizeCalc="margin",E1038*$E$13*$E$12/100000,E1038*$I$13/$I$12/10)),2)</f>
        <v>100</v>
      </c>
      <c r="G1038" s="15" t="n">
        <f aca="false">$B$12*$B$13</f>
        <v>10</v>
      </c>
      <c r="H1038" s="15" t="n">
        <f aca="false">IF(Q1038="",G1038*F1038*10,Q1038)</f>
        <v>10000</v>
      </c>
      <c r="I1038" s="18" t="n">
        <f aca="false">E1038+H1038</f>
        <v>9517775.81</v>
      </c>
      <c r="J1038" s="18" t="n">
        <f aca="false">J1037+(I1038-I1037)</f>
        <v>9467775.81</v>
      </c>
      <c r="K1038" s="67" t="n">
        <f aca="false">H1038/E1038</f>
        <v>0.0010517706979883</v>
      </c>
      <c r="L1038" s="67"/>
      <c r="M1038" s="64"/>
      <c r="N1038" s="16" t="str">
        <f aca="false">IF(M1038="","",SUMIF('Daily Fills'!L1017:L21003,'Growth Plan &amp; Statistics'!M1038,'Daily Fills'!O1017:O21003))</f>
        <v/>
      </c>
      <c r="O1038" s="15" t="str">
        <f aca="false">IF(N1038="","",SUMIF('Daily Fills'!L1017:L21003,'Growth Plan &amp; Statistics'!M1038,'Daily Fills'!P1017:P21003))</f>
        <v/>
      </c>
      <c r="P1038" s="15" t="str">
        <f aca="false">IF(O1038="","",SUMIF('Daily Fills'!L1017:L21015,'Growth Plan &amp; Statistics'!M1038,'Daily Fills'!E1017:E21015)/1000000)</f>
        <v/>
      </c>
      <c r="Q1038" s="16"/>
      <c r="R1038" s="16" t="str">
        <f aca="false">IF(N1038="","",F1038)</f>
        <v/>
      </c>
      <c r="S1038" s="10"/>
    </row>
    <row collapsed="false" customFormat="false" customHeight="false" hidden="false" ht="13.3" outlineLevel="0" r="1039">
      <c r="A1039" s="16" t="n">
        <v>1020</v>
      </c>
      <c r="B1039" s="16" t="n">
        <f aca="false">ROUNDUP(A1039/5,0)</f>
        <v>204</v>
      </c>
      <c r="C1039" s="16" t="n">
        <f aca="false">ROUNDUP(A1039/20.83333333,0)</f>
        <v>49</v>
      </c>
      <c r="D1039" s="65" t="inlineStr">
        <f aca="false">IF(M1039="",IF(C1039=C1038,D1038,EDATE(D1038,1)),M1039)</f>
        <is>
          <t/>
        </is>
      </c>
      <c r="E1039" s="16" t="n">
        <f aca="false">I1038</f>
        <v>9517775.81</v>
      </c>
      <c r="F1039" s="15" t="n">
        <f aca="false">ROUND(MIN($B$14,IF(SizeCalc="margin",E1039*$E$13*$E$12/100000,E1039*$I$13/$I$12/10)),2)</f>
        <v>100</v>
      </c>
      <c r="G1039" s="15" t="n">
        <f aca="false">$B$12*$B$13</f>
        <v>10</v>
      </c>
      <c r="H1039" s="15" t="n">
        <f aca="false">IF(Q1039="",G1039*F1039*10,Q1039)</f>
        <v>10000</v>
      </c>
      <c r="I1039" s="18" t="n">
        <f aca="false">E1039+H1039</f>
        <v>9527775.81</v>
      </c>
      <c r="J1039" s="18" t="n">
        <f aca="false">J1038+(I1039-I1038)</f>
        <v>9477775.81</v>
      </c>
      <c r="K1039" s="67" t="n">
        <f aca="false">H1039/E1039</f>
        <v>0.00105066563865618</v>
      </c>
      <c r="L1039" s="67"/>
      <c r="M1039" s="64"/>
      <c r="N1039" s="16" t="str">
        <f aca="false">IF(M1039="","",SUMIF('Daily Fills'!L1018:L21004,'Growth Plan &amp; Statistics'!M1039,'Daily Fills'!O1018:O21004))</f>
        <v/>
      </c>
      <c r="O1039" s="15" t="str">
        <f aca="false">IF(N1039="","",SUMIF('Daily Fills'!L1018:L21004,'Growth Plan &amp; Statistics'!M1039,'Daily Fills'!P1018:P21004))</f>
        <v/>
      </c>
      <c r="P1039" s="15" t="str">
        <f aca="false">IF(O1039="","",SUMIF('Daily Fills'!L1018:L21016,'Growth Plan &amp; Statistics'!M1039,'Daily Fills'!E1018:E21016)/1000000)</f>
        <v/>
      </c>
      <c r="Q1039" s="16"/>
      <c r="R1039" s="16" t="str">
        <f aca="false">IF(N1039="","",F1039)</f>
        <v/>
      </c>
      <c r="S1039" s="10"/>
    </row>
    <row collapsed="false" customFormat="false" customHeight="false" hidden="false" ht="13.3" outlineLevel="0" r="1040">
      <c r="A1040" s="16" t="n">
        <v>1021</v>
      </c>
      <c r="B1040" s="16" t="n">
        <f aca="false">ROUNDUP(A1040/5,0)</f>
        <v>205</v>
      </c>
      <c r="C1040" s="16" t="n">
        <f aca="false">ROUNDUP(A1040/20.83333333,0)</f>
        <v>50</v>
      </c>
      <c r="D1040" s="65" t="n">
        <f aca="false">IF(M1040="",IF(C1040=C1039,D1039,EDATE(D1039,1)),M1040)</f>
        <v>43301</v>
      </c>
      <c r="E1040" s="16" t="n">
        <f aca="false">I1039</f>
        <v>9527775.81</v>
      </c>
      <c r="F1040" s="15" t="n">
        <f aca="false">ROUND(MIN($B$14,IF(SizeCalc="margin",E1040*$E$13*$E$12/100000,E1040*$I$13/$I$12/10)),2)</f>
        <v>100</v>
      </c>
      <c r="G1040" s="15" t="n">
        <f aca="false">$B$12*$B$13</f>
        <v>10</v>
      </c>
      <c r="H1040" s="15" t="n">
        <f aca="false">IF(Q1040="",G1040*F1040*10,Q1040)</f>
        <v>10000</v>
      </c>
      <c r="I1040" s="18" t="n">
        <f aca="false">E1040+H1040</f>
        <v>9537775.81</v>
      </c>
      <c r="J1040" s="18" t="n">
        <f aca="false">J1039+(I1040-I1039)</f>
        <v>9487775.81</v>
      </c>
      <c r="K1040" s="67" t="n">
        <f aca="false">H1040/E1040</f>
        <v>0.00104956289898261</v>
      </c>
      <c r="L1040" s="67"/>
      <c r="M1040" s="64"/>
      <c r="N1040" s="16" t="str">
        <f aca="false">IF(M1040="","",SUMIF('Daily Fills'!L1019:L21005,'Growth Plan &amp; Statistics'!M1040,'Daily Fills'!O1019:O21005))</f>
        <v/>
      </c>
      <c r="O1040" s="15" t="str">
        <f aca="false">IF(N1040="","",SUMIF('Daily Fills'!L1019:L21005,'Growth Plan &amp; Statistics'!M1040,'Daily Fills'!P1019:P21005))</f>
        <v/>
      </c>
      <c r="P1040" s="15" t="str">
        <f aca="false">IF(O1040="","",SUMIF('Daily Fills'!L1019:L21017,'Growth Plan &amp; Statistics'!M1040,'Daily Fills'!E1019:E21017)/1000000)</f>
        <v/>
      </c>
      <c r="Q1040" s="16"/>
      <c r="R1040" s="16" t="str">
        <f aca="false">IF(N1040="","",F1040)</f>
        <v/>
      </c>
      <c r="S1040" s="10"/>
    </row>
    <row collapsed="false" customFormat="false" customHeight="false" hidden="false" ht="13.3" outlineLevel="0" r="1041">
      <c r="A1041" s="16" t="n">
        <v>1022</v>
      </c>
      <c r="B1041" s="16" t="n">
        <f aca="false">ROUNDUP(A1041/5,0)</f>
        <v>205</v>
      </c>
      <c r="C1041" s="16" t="n">
        <f aca="false">ROUNDUP(A1041/20.83333333,0)</f>
        <v>50</v>
      </c>
      <c r="D1041" s="65" t="inlineStr">
        <f aca="false">IF(M1041="",IF(C1041=C1040,D1040,EDATE(D1040,1)),M1041)</f>
        <is>
          <t/>
        </is>
      </c>
      <c r="E1041" s="16" t="n">
        <f aca="false">I1040</f>
        <v>9537775.81</v>
      </c>
      <c r="F1041" s="15" t="n">
        <f aca="false">ROUND(MIN($B$14,IF(SizeCalc="margin",E1041*$E$13*$E$12/100000,E1041*$I$13/$I$12/10)),2)</f>
        <v>100</v>
      </c>
      <c r="G1041" s="15" t="n">
        <f aca="false">$B$12*$B$13</f>
        <v>10</v>
      </c>
      <c r="H1041" s="15" t="n">
        <f aca="false">IF(Q1041="",G1041*F1041*10,Q1041)</f>
        <v>10000</v>
      </c>
      <c r="I1041" s="18" t="n">
        <f aca="false">E1041+H1041</f>
        <v>9547775.81</v>
      </c>
      <c r="J1041" s="18" t="n">
        <f aca="false">J1040+(I1041-I1040)</f>
        <v>9497775.81</v>
      </c>
      <c r="K1041" s="67" t="n">
        <f aca="false">H1041/E1041</f>
        <v>0.00104846247167137</v>
      </c>
      <c r="L1041" s="67"/>
      <c r="M1041" s="64"/>
      <c r="N1041" s="16" t="str">
        <f aca="false">IF(M1041="","",SUMIF('Daily Fills'!L1020:L21006,'Growth Plan &amp; Statistics'!M1041,'Daily Fills'!O1020:O21006))</f>
        <v/>
      </c>
      <c r="O1041" s="15" t="str">
        <f aca="false">IF(N1041="","",SUMIF('Daily Fills'!L1020:L21006,'Growth Plan &amp; Statistics'!M1041,'Daily Fills'!P1020:P21006))</f>
        <v/>
      </c>
      <c r="P1041" s="15" t="str">
        <f aca="false">IF(O1041="","",SUMIF('Daily Fills'!L1020:L21018,'Growth Plan &amp; Statistics'!M1041,'Daily Fills'!E1020:E21018)/1000000)</f>
        <v/>
      </c>
      <c r="Q1041" s="16"/>
      <c r="R1041" s="16" t="str">
        <f aca="false">IF(N1041="","",F1041)</f>
        <v/>
      </c>
      <c r="S1041" s="10"/>
    </row>
    <row collapsed="false" customFormat="false" customHeight="false" hidden="false" ht="13.3" outlineLevel="0" r="1042">
      <c r="A1042" s="16" t="n">
        <v>1023</v>
      </c>
      <c r="B1042" s="16" t="n">
        <f aca="false">ROUNDUP(A1042/5,0)</f>
        <v>205</v>
      </c>
      <c r="C1042" s="16" t="n">
        <f aca="false">ROUNDUP(A1042/20.83333333,0)</f>
        <v>50</v>
      </c>
      <c r="D1042" s="65" t="inlineStr">
        <f aca="false">IF(M1042="",IF(C1042=C1041,D1041,EDATE(D1041,1)),M1042)</f>
        <is>
          <t/>
        </is>
      </c>
      <c r="E1042" s="16" t="n">
        <f aca="false">I1041</f>
        <v>9547775.81</v>
      </c>
      <c r="F1042" s="15" t="n">
        <f aca="false">ROUND(MIN($B$14,IF(SizeCalc="margin",E1042*$E$13*$E$12/100000,E1042*$I$13/$I$12/10)),2)</f>
        <v>100</v>
      </c>
      <c r="G1042" s="15" t="n">
        <f aca="false">$B$12*$B$13</f>
        <v>10</v>
      </c>
      <c r="H1042" s="15" t="n">
        <f aca="false">IF(Q1042="",G1042*F1042*10,Q1042)</f>
        <v>10000</v>
      </c>
      <c r="I1042" s="18" t="n">
        <f aca="false">E1042+H1042</f>
        <v>9557775.81</v>
      </c>
      <c r="J1042" s="18" t="n">
        <f aca="false">J1041+(I1042-I1041)</f>
        <v>9507775.81</v>
      </c>
      <c r="K1042" s="67" t="n">
        <f aca="false">H1042/E1042</f>
        <v>0.0010473643494568</v>
      </c>
      <c r="L1042" s="67"/>
      <c r="M1042" s="64"/>
      <c r="N1042" s="16" t="str">
        <f aca="false">IF(M1042="","",SUMIF('Daily Fills'!L1021:L21007,'Growth Plan &amp; Statistics'!M1042,'Daily Fills'!O1021:O21007))</f>
        <v/>
      </c>
      <c r="O1042" s="15" t="str">
        <f aca="false">IF(N1042="","",SUMIF('Daily Fills'!L1021:L21007,'Growth Plan &amp; Statistics'!M1042,'Daily Fills'!P1021:P21007))</f>
        <v/>
      </c>
      <c r="P1042" s="15" t="str">
        <f aca="false">IF(O1042="","",SUMIF('Daily Fills'!L1021:L21019,'Growth Plan &amp; Statistics'!M1042,'Daily Fills'!E1021:E21019)/1000000)</f>
        <v/>
      </c>
      <c r="Q1042" s="16"/>
      <c r="R1042" s="16" t="str">
        <f aca="false">IF(N1042="","",F1042)</f>
        <v/>
      </c>
      <c r="S1042" s="10"/>
    </row>
    <row collapsed="false" customFormat="false" customHeight="false" hidden="false" ht="13.3" outlineLevel="0" r="1043">
      <c r="A1043" s="16" t="n">
        <v>1024</v>
      </c>
      <c r="B1043" s="16" t="n">
        <f aca="false">ROUNDUP(A1043/5,0)</f>
        <v>205</v>
      </c>
      <c r="C1043" s="16" t="n">
        <f aca="false">ROUNDUP(A1043/20.83333333,0)</f>
        <v>50</v>
      </c>
      <c r="D1043" s="65" t="inlineStr">
        <f aca="false">IF(M1043="",IF(C1043=C1042,D1042,EDATE(D1042,1)),M1043)</f>
        <is>
          <t/>
        </is>
      </c>
      <c r="E1043" s="16" t="n">
        <f aca="false">I1042</f>
        <v>9557775.81</v>
      </c>
      <c r="F1043" s="15" t="n">
        <f aca="false">ROUND(MIN($B$14,IF(SizeCalc="margin",E1043*$E$13*$E$12/100000,E1043*$I$13/$I$12/10)),2)</f>
        <v>100</v>
      </c>
      <c r="G1043" s="15" t="n">
        <f aca="false">$B$12*$B$13</f>
        <v>10</v>
      </c>
      <c r="H1043" s="15" t="n">
        <f aca="false">IF(Q1043="",G1043*F1043*10,Q1043)</f>
        <v>10000</v>
      </c>
      <c r="I1043" s="18" t="n">
        <f aca="false">E1043+H1043</f>
        <v>9567775.81</v>
      </c>
      <c r="J1043" s="18" t="n">
        <f aca="false">J1042+(I1043-I1042)</f>
        <v>9517775.81</v>
      </c>
      <c r="K1043" s="67" t="n">
        <f aca="false">H1043/E1043</f>
        <v>0.00104626852510365</v>
      </c>
      <c r="L1043" s="67"/>
      <c r="M1043" s="64"/>
      <c r="N1043" s="16" t="str">
        <f aca="false">IF(M1043="","",SUMIF('Daily Fills'!L1022:L21008,'Growth Plan &amp; Statistics'!M1043,'Daily Fills'!O1022:O21008))</f>
        <v/>
      </c>
      <c r="O1043" s="15" t="str">
        <f aca="false">IF(N1043="","",SUMIF('Daily Fills'!L1022:L21008,'Growth Plan &amp; Statistics'!M1043,'Daily Fills'!P1022:P21008))</f>
        <v/>
      </c>
      <c r="P1043" s="15" t="str">
        <f aca="false">IF(O1043="","",SUMIF('Daily Fills'!L1022:L21020,'Growth Plan &amp; Statistics'!M1043,'Daily Fills'!E1022:E21020)/1000000)</f>
        <v/>
      </c>
      <c r="Q1043" s="16"/>
      <c r="R1043" s="16" t="str">
        <f aca="false">IF(N1043="","",F1043)</f>
        <v/>
      </c>
      <c r="S1043" s="10"/>
    </row>
    <row collapsed="false" customFormat="false" customHeight="false" hidden="false" ht="13.3" outlineLevel="0" r="1044">
      <c r="A1044" s="16" t="n">
        <v>1025</v>
      </c>
      <c r="B1044" s="16" t="n">
        <f aca="false">ROUNDUP(A1044/5,0)</f>
        <v>205</v>
      </c>
      <c r="C1044" s="16" t="n">
        <f aca="false">ROUNDUP(A1044/20.83333333,0)</f>
        <v>50</v>
      </c>
      <c r="D1044" s="65" t="inlineStr">
        <f aca="false">IF(M1044="",IF(C1044=C1043,D1043,EDATE(D1043,1)),M1044)</f>
        <is>
          <t/>
        </is>
      </c>
      <c r="E1044" s="16" t="n">
        <f aca="false">I1043</f>
        <v>9567775.81</v>
      </c>
      <c r="F1044" s="15" t="n">
        <f aca="false">ROUND(MIN($B$14,IF(SizeCalc="margin",E1044*$E$13*$E$12/100000,E1044*$I$13/$I$12/10)),2)</f>
        <v>100</v>
      </c>
      <c r="G1044" s="15" t="n">
        <f aca="false">$B$12*$B$13</f>
        <v>10</v>
      </c>
      <c r="H1044" s="15" t="n">
        <f aca="false">IF(Q1044="",G1044*F1044*10,Q1044)</f>
        <v>10000</v>
      </c>
      <c r="I1044" s="18" t="n">
        <f aca="false">E1044+H1044</f>
        <v>9577775.81</v>
      </c>
      <c r="J1044" s="18" t="n">
        <f aca="false">J1043+(I1044-I1043)</f>
        <v>9527775.81</v>
      </c>
      <c r="K1044" s="67" t="n">
        <f aca="false">H1044/E1044</f>
        <v>0.00104517499140691</v>
      </c>
      <c r="L1044" s="67"/>
      <c r="M1044" s="64"/>
      <c r="N1044" s="16" t="str">
        <f aca="false">IF(M1044="","",SUMIF('Daily Fills'!L1023:L21009,'Growth Plan &amp; Statistics'!M1044,'Daily Fills'!O1023:O21009))</f>
        <v/>
      </c>
      <c r="O1044" s="15" t="str">
        <f aca="false">IF(N1044="","",SUMIF('Daily Fills'!L1023:L21009,'Growth Plan &amp; Statistics'!M1044,'Daily Fills'!P1023:P21009))</f>
        <v/>
      </c>
      <c r="P1044" s="15" t="str">
        <f aca="false">IF(O1044="","",SUMIF('Daily Fills'!L1023:L21021,'Growth Plan &amp; Statistics'!M1044,'Daily Fills'!E1023:E21021)/1000000)</f>
        <v/>
      </c>
      <c r="Q1044" s="16"/>
      <c r="R1044" s="16" t="str">
        <f aca="false">IF(N1044="","",F1044)</f>
        <v/>
      </c>
      <c r="S1044" s="10"/>
    </row>
    <row collapsed="false" customFormat="false" customHeight="false" hidden="false" ht="13.3" outlineLevel="0" r="1045">
      <c r="A1045" s="16" t="n">
        <v>1026</v>
      </c>
      <c r="B1045" s="16" t="n">
        <f aca="false">ROUNDUP(A1045/5,0)</f>
        <v>206</v>
      </c>
      <c r="C1045" s="16" t="n">
        <f aca="false">ROUNDUP(A1045/20.83333333,0)</f>
        <v>50</v>
      </c>
      <c r="D1045" s="65" t="inlineStr">
        <f aca="false">IF(M1045="",IF(C1045=C1044,D1044,EDATE(D1044,1)),M1045)</f>
        <is>
          <t/>
        </is>
      </c>
      <c r="E1045" s="16" t="n">
        <f aca="false">I1044</f>
        <v>9577775.81</v>
      </c>
      <c r="F1045" s="15" t="n">
        <f aca="false">ROUND(MIN($B$14,IF(SizeCalc="margin",E1045*$E$13*$E$12/100000,E1045*$I$13/$I$12/10)),2)</f>
        <v>100</v>
      </c>
      <c r="G1045" s="15" t="n">
        <f aca="false">$B$12*$B$13</f>
        <v>10</v>
      </c>
      <c r="H1045" s="15" t="n">
        <f aca="false">IF(Q1045="",G1045*F1045*10,Q1045)</f>
        <v>10000</v>
      </c>
      <c r="I1045" s="18" t="n">
        <f aca="false">E1045+H1045</f>
        <v>9587775.81</v>
      </c>
      <c r="J1045" s="18" t="n">
        <f aca="false">J1044+(I1045-I1044)</f>
        <v>9537775.81</v>
      </c>
      <c r="K1045" s="67" t="n">
        <f aca="false">H1045/E1045</f>
        <v>0.00104408374119168</v>
      </c>
      <c r="L1045" s="67"/>
      <c r="M1045" s="64"/>
      <c r="N1045" s="16" t="str">
        <f aca="false">IF(M1045="","",SUMIF('Daily Fills'!L1024:L21010,'Growth Plan &amp; Statistics'!M1045,'Daily Fills'!O1024:O21010))</f>
        <v/>
      </c>
      <c r="O1045" s="15" t="str">
        <f aca="false">IF(N1045="","",SUMIF('Daily Fills'!L1024:L21010,'Growth Plan &amp; Statistics'!M1045,'Daily Fills'!P1024:P21010))</f>
        <v/>
      </c>
      <c r="P1045" s="15" t="str">
        <f aca="false">IF(O1045="","",SUMIF('Daily Fills'!L1024:L21022,'Growth Plan &amp; Statistics'!M1045,'Daily Fills'!E1024:E21022)/1000000)</f>
        <v/>
      </c>
      <c r="Q1045" s="16"/>
      <c r="R1045" s="16" t="str">
        <f aca="false">IF(N1045="","",F1045)</f>
        <v/>
      </c>
      <c r="S1045" s="10"/>
    </row>
    <row collapsed="false" customFormat="false" customHeight="false" hidden="false" ht="13.3" outlineLevel="0" r="1046">
      <c r="A1046" s="16" t="n">
        <v>1027</v>
      </c>
      <c r="B1046" s="16" t="n">
        <f aca="false">ROUNDUP(A1046/5,0)</f>
        <v>206</v>
      </c>
      <c r="C1046" s="16" t="n">
        <f aca="false">ROUNDUP(A1046/20.83333333,0)</f>
        <v>50</v>
      </c>
      <c r="D1046" s="65" t="inlineStr">
        <f aca="false">IF(M1046="",IF(C1046=C1045,D1045,EDATE(D1045,1)),M1046)</f>
        <is>
          <t/>
        </is>
      </c>
      <c r="E1046" s="16" t="n">
        <f aca="false">I1045</f>
        <v>9587775.81</v>
      </c>
      <c r="F1046" s="15" t="n">
        <f aca="false">ROUND(MIN($B$14,IF(SizeCalc="margin",E1046*$E$13*$E$12/100000,E1046*$I$13/$I$12/10)),2)</f>
        <v>100</v>
      </c>
      <c r="G1046" s="15" t="n">
        <f aca="false">$B$12*$B$13</f>
        <v>10</v>
      </c>
      <c r="H1046" s="15" t="n">
        <f aca="false">IF(Q1046="",G1046*F1046*10,Q1046)</f>
        <v>10000</v>
      </c>
      <c r="I1046" s="18" t="n">
        <f aca="false">E1046+H1046</f>
        <v>9597775.81</v>
      </c>
      <c r="J1046" s="18" t="n">
        <f aca="false">J1045+(I1046-I1045)</f>
        <v>9547775.81</v>
      </c>
      <c r="K1046" s="67" t="n">
        <f aca="false">H1046/E1046</f>
        <v>0.00104299476731298</v>
      </c>
      <c r="L1046" s="67"/>
      <c r="M1046" s="64"/>
      <c r="N1046" s="16" t="str">
        <f aca="false">IF(M1046="","",SUMIF('Daily Fills'!L1025:L21011,'Growth Plan &amp; Statistics'!M1046,'Daily Fills'!O1025:O21011))</f>
        <v/>
      </c>
      <c r="O1046" s="15" t="str">
        <f aca="false">IF(N1046="","",SUMIF('Daily Fills'!L1025:L21011,'Growth Plan &amp; Statistics'!M1046,'Daily Fills'!P1025:P21011))</f>
        <v/>
      </c>
      <c r="P1046" s="15" t="str">
        <f aca="false">IF(O1046="","",SUMIF('Daily Fills'!L1025:L21023,'Growth Plan &amp; Statistics'!M1046,'Daily Fills'!E1025:E21023)/1000000)</f>
        <v/>
      </c>
      <c r="Q1046" s="16"/>
      <c r="R1046" s="16" t="str">
        <f aca="false">IF(N1046="","",F1046)</f>
        <v/>
      </c>
      <c r="S1046" s="10"/>
    </row>
    <row collapsed="false" customFormat="false" customHeight="false" hidden="false" ht="13.3" outlineLevel="0" r="1047">
      <c r="A1047" s="16" t="n">
        <v>1028</v>
      </c>
      <c r="B1047" s="16" t="n">
        <f aca="false">ROUNDUP(A1047/5,0)</f>
        <v>206</v>
      </c>
      <c r="C1047" s="16" t="n">
        <f aca="false">ROUNDUP(A1047/20.83333333,0)</f>
        <v>50</v>
      </c>
      <c r="D1047" s="65" t="inlineStr">
        <f aca="false">IF(M1047="",IF(C1047=C1046,D1046,EDATE(D1046,1)),M1047)</f>
        <is>
          <t/>
        </is>
      </c>
      <c r="E1047" s="16" t="n">
        <f aca="false">I1046</f>
        <v>9597775.81</v>
      </c>
      <c r="F1047" s="15" t="n">
        <f aca="false">ROUND(MIN($B$14,IF(SizeCalc="margin",E1047*$E$13*$E$12/100000,E1047*$I$13/$I$12/10)),2)</f>
        <v>100</v>
      </c>
      <c r="G1047" s="15" t="n">
        <f aca="false">$B$12*$B$13</f>
        <v>10</v>
      </c>
      <c r="H1047" s="15" t="n">
        <f aca="false">IF(Q1047="",G1047*F1047*10,Q1047)</f>
        <v>10000</v>
      </c>
      <c r="I1047" s="18" t="n">
        <f aca="false">E1047+H1047</f>
        <v>9607775.81</v>
      </c>
      <c r="J1047" s="18" t="n">
        <f aca="false">J1046+(I1047-I1046)</f>
        <v>9557775.81</v>
      </c>
      <c r="K1047" s="67" t="n">
        <f aca="false">H1047/E1047</f>
        <v>0.00104190806265561</v>
      </c>
      <c r="L1047" s="67"/>
      <c r="M1047" s="64"/>
      <c r="N1047" s="16" t="str">
        <f aca="false">IF(M1047="","",SUMIF('Daily Fills'!L1026:L21012,'Growth Plan &amp; Statistics'!M1047,'Daily Fills'!O1026:O21012))</f>
        <v/>
      </c>
      <c r="O1047" s="15" t="str">
        <f aca="false">IF(N1047="","",SUMIF('Daily Fills'!L1026:L21012,'Growth Plan &amp; Statistics'!M1047,'Daily Fills'!P1026:P21012))</f>
        <v/>
      </c>
      <c r="P1047" s="15" t="str">
        <f aca="false">IF(O1047="","",SUMIF('Daily Fills'!L1026:L21024,'Growth Plan &amp; Statistics'!M1047,'Daily Fills'!E1026:E21024)/1000000)</f>
        <v/>
      </c>
      <c r="Q1047" s="16"/>
      <c r="R1047" s="16" t="str">
        <f aca="false">IF(N1047="","",F1047)</f>
        <v/>
      </c>
      <c r="S1047" s="10"/>
    </row>
    <row collapsed="false" customFormat="false" customHeight="false" hidden="false" ht="13.3" outlineLevel="0" r="1048">
      <c r="A1048" s="16" t="n">
        <v>1029</v>
      </c>
      <c r="B1048" s="16" t="n">
        <f aca="false">ROUNDUP(A1048/5,0)</f>
        <v>206</v>
      </c>
      <c r="C1048" s="16" t="n">
        <f aca="false">ROUNDUP(A1048/20.83333333,0)</f>
        <v>50</v>
      </c>
      <c r="D1048" s="65" t="inlineStr">
        <f aca="false">IF(M1048="",IF(C1048=C1047,D1047,EDATE(D1047,1)),M1048)</f>
        <is>
          <t/>
        </is>
      </c>
      <c r="E1048" s="16" t="n">
        <f aca="false">I1047</f>
        <v>9607775.81</v>
      </c>
      <c r="F1048" s="15" t="n">
        <f aca="false">ROUND(MIN($B$14,IF(SizeCalc="margin",E1048*$E$13*$E$12/100000,E1048*$I$13/$I$12/10)),2)</f>
        <v>100</v>
      </c>
      <c r="G1048" s="15" t="n">
        <f aca="false">$B$12*$B$13</f>
        <v>10</v>
      </c>
      <c r="H1048" s="15" t="n">
        <f aca="false">IF(Q1048="",G1048*F1048*10,Q1048)</f>
        <v>10000</v>
      </c>
      <c r="I1048" s="18" t="n">
        <f aca="false">E1048+H1048</f>
        <v>9617775.81</v>
      </c>
      <c r="J1048" s="18" t="n">
        <f aca="false">J1047+(I1048-I1047)</f>
        <v>9567775.81</v>
      </c>
      <c r="K1048" s="67" t="n">
        <f aca="false">H1048/E1048</f>
        <v>0.00104082362013399</v>
      </c>
      <c r="L1048" s="67"/>
      <c r="M1048" s="64"/>
      <c r="N1048" s="16" t="str">
        <f aca="false">IF(M1048="","",SUMIF('Daily Fills'!L1027:L21013,'Growth Plan &amp; Statistics'!M1048,'Daily Fills'!O1027:O21013))</f>
        <v/>
      </c>
      <c r="O1048" s="15" t="str">
        <f aca="false">IF(N1048="","",SUMIF('Daily Fills'!L1027:L21013,'Growth Plan &amp; Statistics'!M1048,'Daily Fills'!P1027:P21013))</f>
        <v/>
      </c>
      <c r="P1048" s="15" t="str">
        <f aca="false">IF(O1048="","",SUMIF('Daily Fills'!L1027:L21025,'Growth Plan &amp; Statistics'!M1048,'Daily Fills'!E1027:E21025)/1000000)</f>
        <v/>
      </c>
      <c r="Q1048" s="16"/>
      <c r="R1048" s="16" t="str">
        <f aca="false">IF(N1048="","",F1048)</f>
        <v/>
      </c>
      <c r="S1048" s="10"/>
    </row>
    <row collapsed="false" customFormat="false" customHeight="false" hidden="false" ht="13.3" outlineLevel="0" r="1049">
      <c r="A1049" s="16" t="n">
        <v>1030</v>
      </c>
      <c r="B1049" s="16" t="n">
        <f aca="false">ROUNDUP(A1049/5,0)</f>
        <v>206</v>
      </c>
      <c r="C1049" s="16" t="n">
        <f aca="false">ROUNDUP(A1049/20.83333333,0)</f>
        <v>50</v>
      </c>
      <c r="D1049" s="65" t="inlineStr">
        <f aca="false">IF(M1049="",IF(C1049=C1048,D1048,EDATE(D1048,1)),M1049)</f>
        <is>
          <t/>
        </is>
      </c>
      <c r="E1049" s="16" t="n">
        <f aca="false">I1048</f>
        <v>9617775.81</v>
      </c>
      <c r="F1049" s="15" t="n">
        <f aca="false">ROUND(MIN($B$14,IF(SizeCalc="margin",E1049*$E$13*$E$12/100000,E1049*$I$13/$I$12/10)),2)</f>
        <v>100</v>
      </c>
      <c r="G1049" s="15" t="n">
        <f aca="false">$B$12*$B$13</f>
        <v>10</v>
      </c>
      <c r="H1049" s="15" t="n">
        <f aca="false">IF(Q1049="",G1049*F1049*10,Q1049)</f>
        <v>10000</v>
      </c>
      <c r="I1049" s="18" t="n">
        <f aca="false">E1049+H1049</f>
        <v>9627775.81</v>
      </c>
      <c r="J1049" s="18" t="n">
        <f aca="false">J1048+(I1049-I1048)</f>
        <v>9577775.81</v>
      </c>
      <c r="K1049" s="67" t="n">
        <f aca="false">H1049/E1049</f>
        <v>0.00103974143269201</v>
      </c>
      <c r="L1049" s="67"/>
      <c r="M1049" s="64"/>
      <c r="N1049" s="16" t="str">
        <f aca="false">IF(M1049="","",SUMIF('Daily Fills'!L1028:L21014,'Growth Plan &amp; Statistics'!M1049,'Daily Fills'!O1028:O21014))</f>
        <v/>
      </c>
      <c r="O1049" s="15" t="str">
        <f aca="false">IF(N1049="","",SUMIF('Daily Fills'!L1028:L21014,'Growth Plan &amp; Statistics'!M1049,'Daily Fills'!P1028:P21014))</f>
        <v/>
      </c>
      <c r="P1049" s="15" t="str">
        <f aca="false">IF(O1049="","",SUMIF('Daily Fills'!L1028:L21026,'Growth Plan &amp; Statistics'!M1049,'Daily Fills'!E1028:E21026)/1000000)</f>
        <v/>
      </c>
      <c r="Q1049" s="16"/>
      <c r="R1049" s="16" t="str">
        <f aca="false">IF(N1049="","",F1049)</f>
        <v/>
      </c>
      <c r="S1049" s="10"/>
    </row>
    <row collapsed="false" customFormat="false" customHeight="false" hidden="false" ht="13.3" outlineLevel="0" r="1050">
      <c r="A1050" s="16" t="n">
        <v>1031</v>
      </c>
      <c r="B1050" s="16" t="n">
        <f aca="false">ROUNDUP(A1050/5,0)</f>
        <v>207</v>
      </c>
      <c r="C1050" s="16" t="n">
        <f aca="false">ROUNDUP(A1050/20.83333333,0)</f>
        <v>50</v>
      </c>
      <c r="D1050" s="65" t="inlineStr">
        <f aca="false">IF(M1050="",IF(C1050=C1049,D1049,EDATE(D1049,1)),M1050)</f>
        <is>
          <t/>
        </is>
      </c>
      <c r="E1050" s="16" t="n">
        <f aca="false">I1049</f>
        <v>9627775.81</v>
      </c>
      <c r="F1050" s="15" t="n">
        <f aca="false">ROUND(MIN($B$14,IF(SizeCalc="margin",E1050*$E$13*$E$12/100000,E1050*$I$13/$I$12/10)),2)</f>
        <v>100</v>
      </c>
      <c r="G1050" s="15" t="n">
        <f aca="false">$B$12*$B$13</f>
        <v>10</v>
      </c>
      <c r="H1050" s="15" t="n">
        <f aca="false">IF(Q1050="",G1050*F1050*10,Q1050)</f>
        <v>10000</v>
      </c>
      <c r="I1050" s="18" t="n">
        <f aca="false">E1050+H1050</f>
        <v>9637775.81</v>
      </c>
      <c r="J1050" s="18" t="n">
        <f aca="false">J1049+(I1050-I1049)</f>
        <v>9587775.81</v>
      </c>
      <c r="K1050" s="67" t="n">
        <f aca="false">H1050/E1050</f>
        <v>0.00103866149330289</v>
      </c>
      <c r="L1050" s="67"/>
      <c r="M1050" s="64"/>
      <c r="N1050" s="16" t="str">
        <f aca="false">IF(M1050="","",SUMIF('Daily Fills'!L1029:L21015,'Growth Plan &amp; Statistics'!M1050,'Daily Fills'!O1029:O21015))</f>
        <v/>
      </c>
      <c r="O1050" s="15" t="str">
        <f aca="false">IF(N1050="","",SUMIF('Daily Fills'!L1029:L21015,'Growth Plan &amp; Statistics'!M1050,'Daily Fills'!P1029:P21015))</f>
        <v/>
      </c>
      <c r="P1050" s="15" t="str">
        <f aca="false">IF(O1050="","",SUMIF('Daily Fills'!L1029:L21027,'Growth Plan &amp; Statistics'!M1050,'Daily Fills'!E1029:E21027)/1000000)</f>
        <v/>
      </c>
      <c r="Q1050" s="16"/>
      <c r="R1050" s="16" t="str">
        <f aca="false">IF(N1050="","",F1050)</f>
        <v/>
      </c>
      <c r="S1050" s="10"/>
    </row>
    <row collapsed="false" customFormat="false" customHeight="false" hidden="false" ht="13.3" outlineLevel="0" r="1051">
      <c r="A1051" s="16" t="n">
        <v>1032</v>
      </c>
      <c r="B1051" s="16" t="n">
        <f aca="false">ROUNDUP(A1051/5,0)</f>
        <v>207</v>
      </c>
      <c r="C1051" s="16" t="n">
        <f aca="false">ROUNDUP(A1051/20.83333333,0)</f>
        <v>50</v>
      </c>
      <c r="D1051" s="65" t="inlineStr">
        <f aca="false">IF(M1051="",IF(C1051=C1050,D1050,EDATE(D1050,1)),M1051)</f>
        <is>
          <t/>
        </is>
      </c>
      <c r="E1051" s="16" t="n">
        <f aca="false">I1050</f>
        <v>9637775.81</v>
      </c>
      <c r="F1051" s="15" t="n">
        <f aca="false">ROUND(MIN($B$14,IF(SizeCalc="margin",E1051*$E$13*$E$12/100000,E1051*$I$13/$I$12/10)),2)</f>
        <v>100</v>
      </c>
      <c r="G1051" s="15" t="n">
        <f aca="false">$B$12*$B$13</f>
        <v>10</v>
      </c>
      <c r="H1051" s="15" t="n">
        <f aca="false">IF(Q1051="",G1051*F1051*10,Q1051)</f>
        <v>10000</v>
      </c>
      <c r="I1051" s="18" t="n">
        <f aca="false">E1051+H1051</f>
        <v>9647775.81</v>
      </c>
      <c r="J1051" s="18" t="n">
        <f aca="false">J1050+(I1051-I1050)</f>
        <v>9597775.81</v>
      </c>
      <c r="K1051" s="67" t="n">
        <f aca="false">H1051/E1051</f>
        <v>0.00103758379496898</v>
      </c>
      <c r="L1051" s="67"/>
      <c r="M1051" s="64"/>
      <c r="N1051" s="16" t="str">
        <f aca="false">IF(M1051="","",SUMIF('Daily Fills'!L1030:L21016,'Growth Plan &amp; Statistics'!M1051,'Daily Fills'!O1030:O21016))</f>
        <v/>
      </c>
      <c r="O1051" s="15" t="str">
        <f aca="false">IF(N1051="","",SUMIF('Daily Fills'!L1030:L21016,'Growth Plan &amp; Statistics'!M1051,'Daily Fills'!P1030:P21016))</f>
        <v/>
      </c>
      <c r="P1051" s="15" t="str">
        <f aca="false">IF(O1051="","",SUMIF('Daily Fills'!L1030:L21028,'Growth Plan &amp; Statistics'!M1051,'Daily Fills'!E1030:E21028)/1000000)</f>
        <v/>
      </c>
      <c r="Q1051" s="16"/>
      <c r="R1051" s="16" t="str">
        <f aca="false">IF(N1051="","",F1051)</f>
        <v/>
      </c>
      <c r="S1051" s="10"/>
    </row>
    <row collapsed="false" customFormat="false" customHeight="false" hidden="false" ht="13.3" outlineLevel="0" r="1052">
      <c r="A1052" s="16" t="n">
        <v>1033</v>
      </c>
      <c r="B1052" s="16" t="n">
        <f aca="false">ROUNDUP(A1052/5,0)</f>
        <v>207</v>
      </c>
      <c r="C1052" s="16" t="n">
        <f aca="false">ROUNDUP(A1052/20.83333333,0)</f>
        <v>50</v>
      </c>
      <c r="D1052" s="65" t="inlineStr">
        <f aca="false">IF(M1052="",IF(C1052=C1051,D1051,EDATE(D1051,1)),M1052)</f>
        <is>
          <t/>
        </is>
      </c>
      <c r="E1052" s="16" t="n">
        <f aca="false">I1051</f>
        <v>9647775.81</v>
      </c>
      <c r="F1052" s="15" t="n">
        <f aca="false">ROUND(MIN($B$14,IF(SizeCalc="margin",E1052*$E$13*$E$12/100000,E1052*$I$13/$I$12/10)),2)</f>
        <v>100</v>
      </c>
      <c r="G1052" s="15" t="n">
        <f aca="false">$B$12*$B$13</f>
        <v>10</v>
      </c>
      <c r="H1052" s="15" t="n">
        <f aca="false">IF(Q1052="",G1052*F1052*10,Q1052)</f>
        <v>10000</v>
      </c>
      <c r="I1052" s="18" t="n">
        <f aca="false">E1052+H1052</f>
        <v>9657775.81</v>
      </c>
      <c r="J1052" s="18" t="n">
        <f aca="false">J1051+(I1052-I1051)</f>
        <v>9607775.81</v>
      </c>
      <c r="K1052" s="67" t="n">
        <f aca="false">H1052/E1052</f>
        <v>0.00103650833072167</v>
      </c>
      <c r="L1052" s="67"/>
      <c r="M1052" s="64"/>
      <c r="N1052" s="16" t="str">
        <f aca="false">IF(M1052="","",SUMIF('Daily Fills'!L1031:L21017,'Growth Plan &amp; Statistics'!M1052,'Daily Fills'!O1031:O21017))</f>
        <v/>
      </c>
      <c r="O1052" s="15" t="str">
        <f aca="false">IF(N1052="","",SUMIF('Daily Fills'!L1031:L21017,'Growth Plan &amp; Statistics'!M1052,'Daily Fills'!P1031:P21017))</f>
        <v/>
      </c>
      <c r="P1052" s="15" t="str">
        <f aca="false">IF(O1052="","",SUMIF('Daily Fills'!L1031:L21029,'Growth Plan &amp; Statistics'!M1052,'Daily Fills'!E1031:E21029)/1000000)</f>
        <v/>
      </c>
      <c r="Q1052" s="16"/>
      <c r="R1052" s="16" t="str">
        <f aca="false">IF(N1052="","",F1052)</f>
        <v/>
      </c>
      <c r="S1052" s="10"/>
    </row>
    <row collapsed="false" customFormat="false" customHeight="false" hidden="false" ht="13.3" outlineLevel="0" r="1053">
      <c r="A1053" s="16" t="n">
        <v>1034</v>
      </c>
      <c r="B1053" s="16" t="n">
        <f aca="false">ROUNDUP(A1053/5,0)</f>
        <v>207</v>
      </c>
      <c r="C1053" s="16" t="n">
        <f aca="false">ROUNDUP(A1053/20.83333333,0)</f>
        <v>50</v>
      </c>
      <c r="D1053" s="65" t="inlineStr">
        <f aca="false">IF(M1053="",IF(C1053=C1052,D1052,EDATE(D1052,1)),M1053)</f>
        <is>
          <t/>
        </is>
      </c>
      <c r="E1053" s="16" t="n">
        <f aca="false">I1052</f>
        <v>9657775.81</v>
      </c>
      <c r="F1053" s="15" t="n">
        <f aca="false">ROUND(MIN($B$14,IF(SizeCalc="margin",E1053*$E$13*$E$12/100000,E1053*$I$13/$I$12/10)),2)</f>
        <v>100</v>
      </c>
      <c r="G1053" s="15" t="n">
        <f aca="false">$B$12*$B$13</f>
        <v>10</v>
      </c>
      <c r="H1053" s="15" t="n">
        <f aca="false">IF(Q1053="",G1053*F1053*10,Q1053)</f>
        <v>10000</v>
      </c>
      <c r="I1053" s="18" t="n">
        <f aca="false">E1053+H1053</f>
        <v>9667775.81</v>
      </c>
      <c r="J1053" s="18" t="n">
        <f aca="false">J1052+(I1053-I1052)</f>
        <v>9617775.81</v>
      </c>
      <c r="K1053" s="67" t="n">
        <f aca="false">H1053/E1053</f>
        <v>0.00103543509362121</v>
      </c>
      <c r="L1053" s="67"/>
      <c r="M1053" s="64"/>
      <c r="N1053" s="16" t="str">
        <f aca="false">IF(M1053="","",SUMIF('Daily Fills'!L1032:L21018,'Growth Plan &amp; Statistics'!M1053,'Daily Fills'!O1032:O21018))</f>
        <v/>
      </c>
      <c r="O1053" s="15" t="str">
        <f aca="false">IF(N1053="","",SUMIF('Daily Fills'!L1032:L21018,'Growth Plan &amp; Statistics'!M1053,'Daily Fills'!P1032:P21018))</f>
        <v/>
      </c>
      <c r="P1053" s="15" t="str">
        <f aca="false">IF(O1053="","",SUMIF('Daily Fills'!L1032:L21030,'Growth Plan &amp; Statistics'!M1053,'Daily Fills'!E1032:E21030)/1000000)</f>
        <v/>
      </c>
      <c r="Q1053" s="16"/>
      <c r="R1053" s="16" t="str">
        <f aca="false">IF(N1053="","",F1053)</f>
        <v/>
      </c>
      <c r="S1053" s="10"/>
    </row>
    <row collapsed="false" customFormat="false" customHeight="false" hidden="false" ht="13.3" outlineLevel="0" r="1054">
      <c r="A1054" s="16" t="n">
        <v>1035</v>
      </c>
      <c r="B1054" s="16" t="n">
        <f aca="false">ROUNDUP(A1054/5,0)</f>
        <v>207</v>
      </c>
      <c r="C1054" s="16" t="n">
        <f aca="false">ROUNDUP(A1054/20.83333333,0)</f>
        <v>50</v>
      </c>
      <c r="D1054" s="65" t="inlineStr">
        <f aca="false">IF(M1054="",IF(C1054=C1053,D1053,EDATE(D1053,1)),M1054)</f>
        <is>
          <t/>
        </is>
      </c>
      <c r="E1054" s="16" t="n">
        <f aca="false">I1053</f>
        <v>9667775.81</v>
      </c>
      <c r="F1054" s="15" t="n">
        <f aca="false">ROUND(MIN($B$14,IF(SizeCalc="margin",E1054*$E$13*$E$12/100000,E1054*$I$13/$I$12/10)),2)</f>
        <v>100</v>
      </c>
      <c r="G1054" s="15" t="n">
        <f aca="false">$B$12*$B$13</f>
        <v>10</v>
      </c>
      <c r="H1054" s="15" t="n">
        <f aca="false">IF(Q1054="",G1054*F1054*10,Q1054)</f>
        <v>10000</v>
      </c>
      <c r="I1054" s="18" t="n">
        <f aca="false">E1054+H1054</f>
        <v>9677775.81</v>
      </c>
      <c r="J1054" s="18" t="n">
        <f aca="false">J1053+(I1054-I1053)</f>
        <v>9627775.81</v>
      </c>
      <c r="K1054" s="67" t="n">
        <f aca="false">H1054/E1054</f>
        <v>0.00103436407675655</v>
      </c>
      <c r="L1054" s="67"/>
      <c r="M1054" s="64"/>
      <c r="N1054" s="16" t="str">
        <f aca="false">IF(M1054="","",SUMIF('Daily Fills'!L1033:L21019,'Growth Plan &amp; Statistics'!M1054,'Daily Fills'!O1033:O21019))</f>
        <v/>
      </c>
      <c r="O1054" s="15" t="str">
        <f aca="false">IF(N1054="","",SUMIF('Daily Fills'!L1033:L21019,'Growth Plan &amp; Statistics'!M1054,'Daily Fills'!P1033:P21019))</f>
        <v/>
      </c>
      <c r="P1054" s="15" t="str">
        <f aca="false">IF(O1054="","",SUMIF('Daily Fills'!L1033:L21031,'Growth Plan &amp; Statistics'!M1054,'Daily Fills'!E1033:E21031)/1000000)</f>
        <v/>
      </c>
      <c r="Q1054" s="16"/>
      <c r="R1054" s="16" t="str">
        <f aca="false">IF(N1054="","",F1054)</f>
        <v/>
      </c>
      <c r="S1054" s="10"/>
    </row>
    <row collapsed="false" customFormat="false" customHeight="false" hidden="false" ht="13.3" outlineLevel="0" r="1055">
      <c r="A1055" s="16" t="n">
        <v>1036</v>
      </c>
      <c r="B1055" s="16" t="n">
        <f aca="false">ROUNDUP(A1055/5,0)</f>
        <v>208</v>
      </c>
      <c r="C1055" s="16" t="n">
        <f aca="false">ROUNDUP(A1055/20.83333333,0)</f>
        <v>50</v>
      </c>
      <c r="D1055" s="65" t="inlineStr">
        <f aca="false">IF(M1055="",IF(C1055=C1054,D1054,EDATE(D1054,1)),M1055)</f>
        <is>
          <t/>
        </is>
      </c>
      <c r="E1055" s="16" t="n">
        <f aca="false">I1054</f>
        <v>9677775.81</v>
      </c>
      <c r="F1055" s="15" t="n">
        <f aca="false">ROUND(MIN($B$14,IF(SizeCalc="margin",E1055*$E$13*$E$12/100000,E1055*$I$13/$I$12/10)),2)</f>
        <v>100</v>
      </c>
      <c r="G1055" s="15" t="n">
        <f aca="false">$B$12*$B$13</f>
        <v>10</v>
      </c>
      <c r="H1055" s="15" t="n">
        <f aca="false">IF(Q1055="",G1055*F1055*10,Q1055)</f>
        <v>10000</v>
      </c>
      <c r="I1055" s="18" t="n">
        <f aca="false">E1055+H1055</f>
        <v>9687775.81</v>
      </c>
      <c r="J1055" s="18" t="n">
        <f aca="false">J1054+(I1055-I1054)</f>
        <v>9637775.81</v>
      </c>
      <c r="K1055" s="67" t="n">
        <f aca="false">H1055/E1055</f>
        <v>0.00103329527324523</v>
      </c>
      <c r="L1055" s="67"/>
      <c r="M1055" s="64"/>
      <c r="N1055" s="16" t="str">
        <f aca="false">IF(M1055="","",SUMIF('Daily Fills'!L1034:L21020,'Growth Plan &amp; Statistics'!M1055,'Daily Fills'!O1034:O21020))</f>
        <v/>
      </c>
      <c r="O1055" s="15" t="str">
        <f aca="false">IF(N1055="","",SUMIF('Daily Fills'!L1034:L21020,'Growth Plan &amp; Statistics'!M1055,'Daily Fills'!P1034:P21020))</f>
        <v/>
      </c>
      <c r="P1055" s="15" t="str">
        <f aca="false">IF(O1055="","",SUMIF('Daily Fills'!L1034:L21032,'Growth Plan &amp; Statistics'!M1055,'Daily Fills'!E1034:E21032)/1000000)</f>
        <v/>
      </c>
      <c r="Q1055" s="16"/>
      <c r="R1055" s="16" t="str">
        <f aca="false">IF(N1055="","",F1055)</f>
        <v/>
      </c>
      <c r="S1055" s="10"/>
    </row>
    <row collapsed="false" customFormat="false" customHeight="false" hidden="false" ht="13.3" outlineLevel="0" r="1056">
      <c r="A1056" s="16" t="n">
        <v>1037</v>
      </c>
      <c r="B1056" s="16" t="n">
        <f aca="false">ROUNDUP(A1056/5,0)</f>
        <v>208</v>
      </c>
      <c r="C1056" s="16" t="n">
        <f aca="false">ROUNDUP(A1056/20.83333333,0)</f>
        <v>50</v>
      </c>
      <c r="D1056" s="65" t="inlineStr">
        <f aca="false">IF(M1056="",IF(C1056=C1055,D1055,EDATE(D1055,1)),M1056)</f>
        <is>
          <t/>
        </is>
      </c>
      <c r="E1056" s="16" t="n">
        <f aca="false">I1055</f>
        <v>9687775.81</v>
      </c>
      <c r="F1056" s="15" t="n">
        <f aca="false">ROUND(MIN($B$14,IF(SizeCalc="margin",E1056*$E$13*$E$12/100000,E1056*$I$13/$I$12/10)),2)</f>
        <v>100</v>
      </c>
      <c r="G1056" s="15" t="n">
        <f aca="false">$B$12*$B$13</f>
        <v>10</v>
      </c>
      <c r="H1056" s="15" t="n">
        <f aca="false">IF(Q1056="",G1056*F1056*10,Q1056)</f>
        <v>10000</v>
      </c>
      <c r="I1056" s="18" t="n">
        <f aca="false">E1056+H1056</f>
        <v>9697775.81</v>
      </c>
      <c r="J1056" s="18" t="n">
        <f aca="false">J1055+(I1056-I1055)</f>
        <v>9647775.81</v>
      </c>
      <c r="K1056" s="67" t="n">
        <f aca="false">H1056/E1056</f>
        <v>0.00103222867623317</v>
      </c>
      <c r="L1056" s="67"/>
      <c r="M1056" s="64"/>
      <c r="N1056" s="16" t="str">
        <f aca="false">IF(M1056="","",SUMIF('Daily Fills'!L1035:L21021,'Growth Plan &amp; Statistics'!M1056,'Daily Fills'!O1035:O21021))</f>
        <v/>
      </c>
      <c r="O1056" s="15" t="str">
        <f aca="false">IF(N1056="","",SUMIF('Daily Fills'!L1035:L21021,'Growth Plan &amp; Statistics'!M1056,'Daily Fills'!P1035:P21021))</f>
        <v/>
      </c>
      <c r="P1056" s="15" t="str">
        <f aca="false">IF(O1056="","",SUMIF('Daily Fills'!L1035:L21033,'Growth Plan &amp; Statistics'!M1056,'Daily Fills'!E1035:E21033)/1000000)</f>
        <v/>
      </c>
      <c r="Q1056" s="16"/>
      <c r="R1056" s="16" t="str">
        <f aca="false">IF(N1056="","",F1056)</f>
        <v/>
      </c>
      <c r="S1056" s="10"/>
    </row>
    <row collapsed="false" customFormat="false" customHeight="false" hidden="false" ht="13.3" outlineLevel="0" r="1057">
      <c r="A1057" s="16" t="n">
        <v>1038</v>
      </c>
      <c r="B1057" s="16" t="n">
        <f aca="false">ROUNDUP(A1057/5,0)</f>
        <v>208</v>
      </c>
      <c r="C1057" s="16" t="n">
        <f aca="false">ROUNDUP(A1057/20.83333333,0)</f>
        <v>50</v>
      </c>
      <c r="D1057" s="65" t="inlineStr">
        <f aca="false">IF(M1057="",IF(C1057=C1056,D1056,EDATE(D1056,1)),M1057)</f>
        <is>
          <t/>
        </is>
      </c>
      <c r="E1057" s="16" t="n">
        <f aca="false">I1056</f>
        <v>9697775.81</v>
      </c>
      <c r="F1057" s="15" t="n">
        <f aca="false">ROUND(MIN($B$14,IF(SizeCalc="margin",E1057*$E$13*$E$12/100000,E1057*$I$13/$I$12/10)),2)</f>
        <v>100</v>
      </c>
      <c r="G1057" s="15" t="n">
        <f aca="false">$B$12*$B$13</f>
        <v>10</v>
      </c>
      <c r="H1057" s="15" t="n">
        <f aca="false">IF(Q1057="",G1057*F1057*10,Q1057)</f>
        <v>10000</v>
      </c>
      <c r="I1057" s="18" t="n">
        <f aca="false">E1057+H1057</f>
        <v>9707775.81</v>
      </c>
      <c r="J1057" s="18" t="n">
        <f aca="false">J1056+(I1057-I1056)</f>
        <v>9657775.81</v>
      </c>
      <c r="K1057" s="67" t="n">
        <f aca="false">H1057/E1057</f>
        <v>0.00103116427889459</v>
      </c>
      <c r="L1057" s="67"/>
      <c r="M1057" s="64"/>
      <c r="N1057" s="16" t="str">
        <f aca="false">IF(M1057="","",SUMIF('Daily Fills'!L1036:L21022,'Growth Plan &amp; Statistics'!M1057,'Daily Fills'!O1036:O21022))</f>
        <v/>
      </c>
      <c r="O1057" s="15" t="str">
        <f aca="false">IF(N1057="","",SUMIF('Daily Fills'!L1036:L21022,'Growth Plan &amp; Statistics'!M1057,'Daily Fills'!P1036:P21022))</f>
        <v/>
      </c>
      <c r="P1057" s="15" t="str">
        <f aca="false">IF(O1057="","",SUMIF('Daily Fills'!L1036:L21034,'Growth Plan &amp; Statistics'!M1057,'Daily Fills'!E1036:E21034)/1000000)</f>
        <v/>
      </c>
      <c r="Q1057" s="16"/>
      <c r="R1057" s="16" t="str">
        <f aca="false">IF(N1057="","",F1057)</f>
        <v/>
      </c>
      <c r="S1057" s="10"/>
    </row>
    <row collapsed="false" customFormat="false" customHeight="false" hidden="false" ht="13.3" outlineLevel="0" r="1058">
      <c r="A1058" s="16" t="n">
        <v>1039</v>
      </c>
      <c r="B1058" s="16" t="n">
        <f aca="false">ROUNDUP(A1058/5,0)</f>
        <v>208</v>
      </c>
      <c r="C1058" s="16" t="n">
        <f aca="false">ROUNDUP(A1058/20.83333333,0)</f>
        <v>50</v>
      </c>
      <c r="D1058" s="65" t="inlineStr">
        <f aca="false">IF(M1058="",IF(C1058=C1057,D1057,EDATE(D1057,1)),M1058)</f>
        <is>
          <t/>
        </is>
      </c>
      <c r="E1058" s="16" t="n">
        <f aca="false">I1057</f>
        <v>9707775.81</v>
      </c>
      <c r="F1058" s="15" t="n">
        <f aca="false">ROUND(MIN($B$14,IF(SizeCalc="margin",E1058*$E$13*$E$12/100000,E1058*$I$13/$I$12/10)),2)</f>
        <v>100</v>
      </c>
      <c r="G1058" s="15" t="n">
        <f aca="false">$B$12*$B$13</f>
        <v>10</v>
      </c>
      <c r="H1058" s="15" t="n">
        <f aca="false">IF(Q1058="",G1058*F1058*10,Q1058)</f>
        <v>10000</v>
      </c>
      <c r="I1058" s="18" t="n">
        <f aca="false">E1058+H1058</f>
        <v>9717775.81</v>
      </c>
      <c r="J1058" s="18" t="n">
        <f aca="false">J1057+(I1058-I1057)</f>
        <v>9667775.81</v>
      </c>
      <c r="K1058" s="67" t="n">
        <f aca="false">H1058/E1058</f>
        <v>0.00103010207443182</v>
      </c>
      <c r="L1058" s="67"/>
      <c r="M1058" s="64"/>
      <c r="N1058" s="16" t="str">
        <f aca="false">IF(M1058="","",SUMIF('Daily Fills'!L1037:L21023,'Growth Plan &amp; Statistics'!M1058,'Daily Fills'!O1037:O21023))</f>
        <v/>
      </c>
      <c r="O1058" s="15" t="str">
        <f aca="false">IF(N1058="","",SUMIF('Daily Fills'!L1037:L21023,'Growth Plan &amp; Statistics'!M1058,'Daily Fills'!P1037:P21023))</f>
        <v/>
      </c>
      <c r="P1058" s="15" t="str">
        <f aca="false">IF(O1058="","",SUMIF('Daily Fills'!L1037:L21035,'Growth Plan &amp; Statistics'!M1058,'Daily Fills'!E1037:E21035)/1000000)</f>
        <v/>
      </c>
      <c r="Q1058" s="16"/>
      <c r="R1058" s="16" t="str">
        <f aca="false">IF(N1058="","",F1058)</f>
        <v/>
      </c>
      <c r="S1058" s="10"/>
    </row>
    <row collapsed="false" customFormat="false" customHeight="false" hidden="false" ht="13.3" outlineLevel="0" r="1059">
      <c r="A1059" s="16" t="n">
        <v>1040</v>
      </c>
      <c r="B1059" s="16" t="n">
        <f aca="false">ROUNDUP(A1059/5,0)</f>
        <v>208</v>
      </c>
      <c r="C1059" s="16" t="n">
        <f aca="false">ROUNDUP(A1059/20.83333333,0)</f>
        <v>50</v>
      </c>
      <c r="D1059" s="65" t="inlineStr">
        <f aca="false">IF(M1059="",IF(C1059=C1058,D1058,EDATE(D1058,1)),M1059)</f>
        <is>
          <t/>
        </is>
      </c>
      <c r="E1059" s="16" t="n">
        <f aca="false">I1058</f>
        <v>9717775.81</v>
      </c>
      <c r="F1059" s="15" t="n">
        <f aca="false">ROUND(MIN($B$14,IF(SizeCalc="margin",E1059*$E$13*$E$12/100000,E1059*$I$13/$I$12/10)),2)</f>
        <v>100</v>
      </c>
      <c r="G1059" s="15" t="n">
        <f aca="false">$B$12*$B$13</f>
        <v>10</v>
      </c>
      <c r="H1059" s="15" t="n">
        <f aca="false">IF(Q1059="",G1059*F1059*10,Q1059)</f>
        <v>10000</v>
      </c>
      <c r="I1059" s="18" t="n">
        <f aca="false">E1059+H1059</f>
        <v>9727775.81</v>
      </c>
      <c r="J1059" s="18" t="n">
        <f aca="false">J1058+(I1059-I1058)</f>
        <v>9677775.81</v>
      </c>
      <c r="K1059" s="67" t="n">
        <f aca="false">H1059/E1059</f>
        <v>0.00102904205607518</v>
      </c>
      <c r="L1059" s="67"/>
      <c r="M1059" s="64"/>
      <c r="N1059" s="16" t="str">
        <f aca="false">IF(M1059="","",SUMIF('Daily Fills'!L1038:L21024,'Growth Plan &amp; Statistics'!M1059,'Daily Fills'!O1038:O21024))</f>
        <v/>
      </c>
      <c r="O1059" s="15" t="str">
        <f aca="false">IF(N1059="","",SUMIF('Daily Fills'!L1038:L21024,'Growth Plan &amp; Statistics'!M1059,'Daily Fills'!P1038:P21024))</f>
        <v/>
      </c>
      <c r="P1059" s="15" t="str">
        <f aca="false">IF(O1059="","",SUMIF('Daily Fills'!L1038:L21036,'Growth Plan &amp; Statistics'!M1059,'Daily Fills'!E1038:E21036)/1000000)</f>
        <v/>
      </c>
      <c r="Q1059" s="16"/>
      <c r="R1059" s="16" t="str">
        <f aca="false">IF(N1059="","",F1059)</f>
        <v/>
      </c>
      <c r="S1059" s="10"/>
    </row>
    <row collapsed="false" customFormat="false" customHeight="false" hidden="false" ht="13.3" outlineLevel="0" r="1060">
      <c r="A1060" s="16" t="n">
        <v>1041</v>
      </c>
      <c r="B1060" s="16" t="n">
        <f aca="false">ROUNDUP(A1060/5,0)</f>
        <v>209</v>
      </c>
      <c r="C1060" s="16" t="n">
        <f aca="false">ROUNDUP(A1060/20.83333333,0)</f>
        <v>50</v>
      </c>
      <c r="D1060" s="65" t="inlineStr">
        <f aca="false">IF(M1060="",IF(C1060=C1059,D1059,EDATE(D1059,1)),M1060)</f>
        <is>
          <t/>
        </is>
      </c>
      <c r="E1060" s="16" t="n">
        <f aca="false">I1059</f>
        <v>9727775.81</v>
      </c>
      <c r="F1060" s="15" t="n">
        <f aca="false">ROUND(MIN($B$14,IF(SizeCalc="margin",E1060*$E$13*$E$12/100000,E1060*$I$13/$I$12/10)),2)</f>
        <v>100</v>
      </c>
      <c r="G1060" s="15" t="n">
        <f aca="false">$B$12*$B$13</f>
        <v>10</v>
      </c>
      <c r="H1060" s="15" t="n">
        <f aca="false">IF(Q1060="",G1060*F1060*10,Q1060)</f>
        <v>10000</v>
      </c>
      <c r="I1060" s="18" t="n">
        <f aca="false">E1060+H1060</f>
        <v>9737775.81</v>
      </c>
      <c r="J1060" s="18" t="n">
        <f aca="false">J1059+(I1060-I1059)</f>
        <v>9687775.81</v>
      </c>
      <c r="K1060" s="67" t="n">
        <f aca="false">H1060/E1060</f>
        <v>0.00102798421708282</v>
      </c>
      <c r="L1060" s="67"/>
      <c r="M1060" s="64"/>
      <c r="N1060" s="16" t="str">
        <f aca="false">IF(M1060="","",SUMIF('Daily Fills'!L1039:L21025,'Growth Plan &amp; Statistics'!M1060,'Daily Fills'!O1039:O21025))</f>
        <v/>
      </c>
      <c r="O1060" s="15" t="str">
        <f aca="false">IF(N1060="","",SUMIF('Daily Fills'!L1039:L21025,'Growth Plan &amp; Statistics'!M1060,'Daily Fills'!P1039:P21025))</f>
        <v/>
      </c>
      <c r="P1060" s="15" t="str">
        <f aca="false">IF(O1060="","",SUMIF('Daily Fills'!L1039:L21037,'Growth Plan &amp; Statistics'!M1060,'Daily Fills'!E1039:E21037)/1000000)</f>
        <v/>
      </c>
      <c r="Q1060" s="16"/>
      <c r="R1060" s="16" t="str">
        <f aca="false">IF(N1060="","",F1060)</f>
        <v/>
      </c>
      <c r="S1060" s="10"/>
    </row>
    <row collapsed="false" customFormat="false" customHeight="false" hidden="false" ht="13.3" outlineLevel="0" r="1061">
      <c r="A1061" s="16" t="n">
        <v>1042</v>
      </c>
      <c r="B1061" s="16" t="n">
        <f aca="false">ROUNDUP(A1061/5,0)</f>
        <v>209</v>
      </c>
      <c r="C1061" s="16" t="n">
        <f aca="false">ROUNDUP(A1061/20.83333333,0)</f>
        <v>51</v>
      </c>
      <c r="D1061" s="65" t="n">
        <f aca="false">IF(M1061="",IF(C1061=C1060,D1060,EDATE(D1060,1)),M1061)</f>
        <v>43332</v>
      </c>
      <c r="E1061" s="16" t="n">
        <f aca="false">I1060</f>
        <v>9737775.81</v>
      </c>
      <c r="F1061" s="15" t="n">
        <f aca="false">ROUND(MIN($B$14,IF(SizeCalc="margin",E1061*$E$13*$E$12/100000,E1061*$I$13/$I$12/10)),2)</f>
        <v>100</v>
      </c>
      <c r="G1061" s="15" t="n">
        <f aca="false">$B$12*$B$13</f>
        <v>10</v>
      </c>
      <c r="H1061" s="15" t="n">
        <f aca="false">IF(Q1061="",G1061*F1061*10,Q1061)</f>
        <v>10000</v>
      </c>
      <c r="I1061" s="18" t="n">
        <f aca="false">E1061+H1061</f>
        <v>9747775.81</v>
      </c>
      <c r="J1061" s="18" t="n">
        <f aca="false">J1060+(I1061-I1060)</f>
        <v>9697775.81</v>
      </c>
      <c r="K1061" s="67" t="n">
        <f aca="false">H1061/E1061</f>
        <v>0.00102692855074058</v>
      </c>
      <c r="L1061" s="67"/>
      <c r="M1061" s="64"/>
      <c r="N1061" s="16" t="str">
        <f aca="false">IF(M1061="","",SUMIF('Daily Fills'!L1040:L21026,'Growth Plan &amp; Statistics'!M1061,'Daily Fills'!O1040:O21026))</f>
        <v/>
      </c>
      <c r="O1061" s="15" t="str">
        <f aca="false">IF(N1061="","",SUMIF('Daily Fills'!L1040:L21026,'Growth Plan &amp; Statistics'!M1061,'Daily Fills'!P1040:P21026))</f>
        <v/>
      </c>
      <c r="P1061" s="15" t="str">
        <f aca="false">IF(O1061="","",SUMIF('Daily Fills'!L1040:L21038,'Growth Plan &amp; Statistics'!M1061,'Daily Fills'!E1040:E21038)/1000000)</f>
        <v/>
      </c>
      <c r="Q1061" s="16"/>
      <c r="R1061" s="16" t="str">
        <f aca="false">IF(N1061="","",F1061)</f>
        <v/>
      </c>
      <c r="S1061" s="10"/>
    </row>
    <row collapsed="false" customFormat="false" customHeight="false" hidden="false" ht="13.3" outlineLevel="0" r="1062">
      <c r="A1062" s="16" t="n">
        <v>1043</v>
      </c>
      <c r="B1062" s="16" t="n">
        <f aca="false">ROUNDUP(A1062/5,0)</f>
        <v>209</v>
      </c>
      <c r="C1062" s="16" t="n">
        <f aca="false">ROUNDUP(A1062/20.83333333,0)</f>
        <v>51</v>
      </c>
      <c r="D1062" s="65" t="inlineStr">
        <f aca="false">IF(M1062="",IF(C1062=C1061,D1061,EDATE(D1061,1)),M1062)</f>
        <is>
          <t/>
        </is>
      </c>
      <c r="E1062" s="16" t="n">
        <f aca="false">I1061</f>
        <v>9747775.81</v>
      </c>
      <c r="F1062" s="15" t="n">
        <f aca="false">ROUND(MIN($B$14,IF(SizeCalc="margin",E1062*$E$13*$E$12/100000,E1062*$I$13/$I$12/10)),2)</f>
        <v>100</v>
      </c>
      <c r="G1062" s="15" t="n">
        <f aca="false">$B$12*$B$13</f>
        <v>10</v>
      </c>
      <c r="H1062" s="15" t="n">
        <f aca="false">IF(Q1062="",G1062*F1062*10,Q1062)</f>
        <v>10000</v>
      </c>
      <c r="I1062" s="18" t="n">
        <f aca="false">E1062+H1062</f>
        <v>9757775.81</v>
      </c>
      <c r="J1062" s="18" t="n">
        <f aca="false">J1061+(I1062-I1061)</f>
        <v>9707775.81</v>
      </c>
      <c r="K1062" s="67" t="n">
        <f aca="false">H1062/E1062</f>
        <v>0.00102587505036187</v>
      </c>
      <c r="L1062" s="67"/>
      <c r="M1062" s="64"/>
      <c r="N1062" s="16" t="str">
        <f aca="false">IF(M1062="","",SUMIF('Daily Fills'!L1041:L21027,'Growth Plan &amp; Statistics'!M1062,'Daily Fills'!O1041:O21027))</f>
        <v/>
      </c>
      <c r="O1062" s="15" t="str">
        <f aca="false">IF(N1062="","",SUMIF('Daily Fills'!L1041:L21027,'Growth Plan &amp; Statistics'!M1062,'Daily Fills'!P1041:P21027))</f>
        <v/>
      </c>
      <c r="P1062" s="15" t="str">
        <f aca="false">IF(O1062="","",SUMIF('Daily Fills'!L1041:L21039,'Growth Plan &amp; Statistics'!M1062,'Daily Fills'!E1041:E21039)/1000000)</f>
        <v/>
      </c>
      <c r="Q1062" s="16"/>
      <c r="R1062" s="16" t="str">
        <f aca="false">IF(N1062="","",F1062)</f>
        <v/>
      </c>
      <c r="S1062" s="10"/>
    </row>
    <row collapsed="false" customFormat="false" customHeight="false" hidden="false" ht="13.3" outlineLevel="0" r="1063">
      <c r="A1063" s="16" t="n">
        <v>1044</v>
      </c>
      <c r="B1063" s="16" t="n">
        <f aca="false">ROUNDUP(A1063/5,0)</f>
        <v>209</v>
      </c>
      <c r="C1063" s="16" t="n">
        <f aca="false">ROUNDUP(A1063/20.83333333,0)</f>
        <v>51</v>
      </c>
      <c r="D1063" s="65" t="inlineStr">
        <f aca="false">IF(M1063="",IF(C1063=C1062,D1062,EDATE(D1062,1)),M1063)</f>
        <is>
          <t/>
        </is>
      </c>
      <c r="E1063" s="16" t="n">
        <f aca="false">I1062</f>
        <v>9757775.81</v>
      </c>
      <c r="F1063" s="15" t="n">
        <f aca="false">ROUND(MIN($B$14,IF(SizeCalc="margin",E1063*$E$13*$E$12/100000,E1063*$I$13/$I$12/10)),2)</f>
        <v>100</v>
      </c>
      <c r="G1063" s="15" t="n">
        <f aca="false">$B$12*$B$13</f>
        <v>10</v>
      </c>
      <c r="H1063" s="15" t="n">
        <f aca="false">IF(Q1063="",G1063*F1063*10,Q1063)</f>
        <v>10000</v>
      </c>
      <c r="I1063" s="18" t="n">
        <f aca="false">E1063+H1063</f>
        <v>9767775.81</v>
      </c>
      <c r="J1063" s="18" t="n">
        <f aca="false">J1062+(I1063-I1062)</f>
        <v>9717775.81</v>
      </c>
      <c r="K1063" s="67" t="n">
        <f aca="false">H1063/E1063</f>
        <v>0.0010248237092875</v>
      </c>
      <c r="L1063" s="67"/>
      <c r="M1063" s="64"/>
      <c r="N1063" s="16" t="str">
        <f aca="false">IF(M1063="","",SUMIF('Daily Fills'!L1042:L21028,'Growth Plan &amp; Statistics'!M1063,'Daily Fills'!O1042:O21028))</f>
        <v/>
      </c>
      <c r="O1063" s="15" t="str">
        <f aca="false">IF(N1063="","",SUMIF('Daily Fills'!L1042:L21028,'Growth Plan &amp; Statistics'!M1063,'Daily Fills'!P1042:P21028))</f>
        <v/>
      </c>
      <c r="P1063" s="15" t="str">
        <f aca="false">IF(O1063="","",SUMIF('Daily Fills'!L1042:L21040,'Growth Plan &amp; Statistics'!M1063,'Daily Fills'!E1042:E21040)/1000000)</f>
        <v/>
      </c>
      <c r="Q1063" s="16"/>
      <c r="R1063" s="16" t="str">
        <f aca="false">IF(N1063="","",F1063)</f>
        <v/>
      </c>
      <c r="S1063" s="10"/>
    </row>
    <row collapsed="false" customFormat="false" customHeight="false" hidden="false" ht="13.3" outlineLevel="0" r="1064">
      <c r="A1064" s="16" t="n">
        <v>1045</v>
      </c>
      <c r="B1064" s="16" t="n">
        <f aca="false">ROUNDUP(A1064/5,0)</f>
        <v>209</v>
      </c>
      <c r="C1064" s="16" t="n">
        <f aca="false">ROUNDUP(A1064/20.83333333,0)</f>
        <v>51</v>
      </c>
      <c r="D1064" s="65" t="inlineStr">
        <f aca="false">IF(M1064="",IF(C1064=C1063,D1063,EDATE(D1063,1)),M1064)</f>
        <is>
          <t/>
        </is>
      </c>
      <c r="E1064" s="16" t="n">
        <f aca="false">I1063</f>
        <v>9767775.81</v>
      </c>
      <c r="F1064" s="15" t="n">
        <f aca="false">ROUND(MIN($B$14,IF(SizeCalc="margin",E1064*$E$13*$E$12/100000,E1064*$I$13/$I$12/10)),2)</f>
        <v>100</v>
      </c>
      <c r="G1064" s="15" t="n">
        <f aca="false">$B$12*$B$13</f>
        <v>10</v>
      </c>
      <c r="H1064" s="15" t="n">
        <f aca="false">IF(Q1064="",G1064*F1064*10,Q1064)</f>
        <v>10000</v>
      </c>
      <c r="I1064" s="18" t="n">
        <f aca="false">E1064+H1064</f>
        <v>9777775.81</v>
      </c>
      <c r="J1064" s="18" t="n">
        <f aca="false">J1063+(I1064-I1063)</f>
        <v>9727775.81</v>
      </c>
      <c r="K1064" s="67" t="n">
        <f aca="false">H1064/E1064</f>
        <v>0.00102377452088553</v>
      </c>
      <c r="L1064" s="67"/>
      <c r="M1064" s="64"/>
      <c r="N1064" s="16" t="str">
        <f aca="false">IF(M1064="","",SUMIF('Daily Fills'!L1043:L21029,'Growth Plan &amp; Statistics'!M1064,'Daily Fills'!O1043:O21029))</f>
        <v/>
      </c>
      <c r="O1064" s="15" t="str">
        <f aca="false">IF(N1064="","",SUMIF('Daily Fills'!L1043:L21029,'Growth Plan &amp; Statistics'!M1064,'Daily Fills'!P1043:P21029))</f>
        <v/>
      </c>
      <c r="P1064" s="15" t="str">
        <f aca="false">IF(O1064="","",SUMIF('Daily Fills'!L1043:L21041,'Growth Plan &amp; Statistics'!M1064,'Daily Fills'!E1043:E21041)/1000000)</f>
        <v/>
      </c>
      <c r="Q1064" s="16"/>
      <c r="R1064" s="16" t="str">
        <f aca="false">IF(N1064="","",F1064)</f>
        <v/>
      </c>
      <c r="S1064" s="10"/>
    </row>
    <row collapsed="false" customFormat="false" customHeight="false" hidden="false" ht="13.3" outlineLevel="0" r="1065">
      <c r="A1065" s="16" t="n">
        <v>1046</v>
      </c>
      <c r="B1065" s="16" t="n">
        <f aca="false">ROUNDUP(A1065/5,0)</f>
        <v>210</v>
      </c>
      <c r="C1065" s="16" t="n">
        <f aca="false">ROUNDUP(A1065/20.83333333,0)</f>
        <v>51</v>
      </c>
      <c r="D1065" s="65" t="inlineStr">
        <f aca="false">IF(M1065="",IF(C1065=C1064,D1064,EDATE(D1064,1)),M1065)</f>
        <is>
          <t/>
        </is>
      </c>
      <c r="E1065" s="16" t="n">
        <f aca="false">I1064</f>
        <v>9777775.81</v>
      </c>
      <c r="F1065" s="15" t="n">
        <f aca="false">ROUND(MIN($B$14,IF(SizeCalc="margin",E1065*$E$13*$E$12/100000,E1065*$I$13/$I$12/10)),2)</f>
        <v>100</v>
      </c>
      <c r="G1065" s="15" t="n">
        <f aca="false">$B$12*$B$13</f>
        <v>10</v>
      </c>
      <c r="H1065" s="15" t="n">
        <f aca="false">IF(Q1065="",G1065*F1065*10,Q1065)</f>
        <v>10000</v>
      </c>
      <c r="I1065" s="18" t="n">
        <f aca="false">E1065+H1065</f>
        <v>9787775.81</v>
      </c>
      <c r="J1065" s="18" t="n">
        <f aca="false">J1064+(I1065-I1064)</f>
        <v>9737775.81</v>
      </c>
      <c r="K1065" s="67" t="n">
        <f aca="false">H1065/E1065</f>
        <v>0.00102272747855118</v>
      </c>
      <c r="L1065" s="67"/>
      <c r="M1065" s="64"/>
      <c r="N1065" s="16" t="str">
        <f aca="false">IF(M1065="","",SUMIF('Daily Fills'!L1044:L21030,'Growth Plan &amp; Statistics'!M1065,'Daily Fills'!O1044:O21030))</f>
        <v/>
      </c>
      <c r="O1065" s="15" t="str">
        <f aca="false">IF(N1065="","",SUMIF('Daily Fills'!L1044:L21030,'Growth Plan &amp; Statistics'!M1065,'Daily Fills'!P1044:P21030))</f>
        <v/>
      </c>
      <c r="P1065" s="15" t="str">
        <f aca="false">IF(O1065="","",SUMIF('Daily Fills'!L1044:L21042,'Growth Plan &amp; Statistics'!M1065,'Daily Fills'!E1044:E21042)/1000000)</f>
        <v/>
      </c>
      <c r="Q1065" s="16"/>
      <c r="R1065" s="16" t="str">
        <f aca="false">IF(N1065="","",F1065)</f>
        <v/>
      </c>
      <c r="S1065" s="10"/>
    </row>
    <row collapsed="false" customFormat="false" customHeight="false" hidden="false" ht="13.3" outlineLevel="0" r="1066">
      <c r="A1066" s="16" t="n">
        <v>1047</v>
      </c>
      <c r="B1066" s="16" t="n">
        <f aca="false">ROUNDUP(A1066/5,0)</f>
        <v>210</v>
      </c>
      <c r="C1066" s="16" t="n">
        <f aca="false">ROUNDUP(A1066/20.83333333,0)</f>
        <v>51</v>
      </c>
      <c r="D1066" s="65" t="inlineStr">
        <f aca="false">IF(M1066="",IF(C1066=C1065,D1065,EDATE(D1065,1)),M1066)</f>
        <is>
          <t/>
        </is>
      </c>
      <c r="E1066" s="16" t="n">
        <f aca="false">I1065</f>
        <v>9787775.81</v>
      </c>
      <c r="F1066" s="15" t="n">
        <f aca="false">ROUND(MIN($B$14,IF(SizeCalc="margin",E1066*$E$13*$E$12/100000,E1066*$I$13/$I$12/10)),2)</f>
        <v>100</v>
      </c>
      <c r="G1066" s="15" t="n">
        <f aca="false">$B$12*$B$13</f>
        <v>10</v>
      </c>
      <c r="H1066" s="15" t="n">
        <f aca="false">IF(Q1066="",G1066*F1066*10,Q1066)</f>
        <v>10000</v>
      </c>
      <c r="I1066" s="18" t="n">
        <f aca="false">E1066+H1066</f>
        <v>9797775.81</v>
      </c>
      <c r="J1066" s="18" t="n">
        <f aca="false">J1065+(I1066-I1065)</f>
        <v>9747775.81</v>
      </c>
      <c r="K1066" s="67" t="n">
        <f aca="false">H1066/E1066</f>
        <v>0.00102168257570665</v>
      </c>
      <c r="L1066" s="67"/>
      <c r="M1066" s="64"/>
      <c r="N1066" s="16" t="str">
        <f aca="false">IF(M1066="","",SUMIF('Daily Fills'!L1045:L21031,'Growth Plan &amp; Statistics'!M1066,'Daily Fills'!O1045:O21031))</f>
        <v/>
      </c>
      <c r="O1066" s="15" t="str">
        <f aca="false">IF(N1066="","",SUMIF('Daily Fills'!L1045:L21031,'Growth Plan &amp; Statistics'!M1066,'Daily Fills'!P1045:P21031))</f>
        <v/>
      </c>
      <c r="P1066" s="15" t="str">
        <f aca="false">IF(O1066="","",SUMIF('Daily Fills'!L1045:L21043,'Growth Plan &amp; Statistics'!M1066,'Daily Fills'!E1045:E21043)/1000000)</f>
        <v/>
      </c>
      <c r="Q1066" s="16"/>
      <c r="R1066" s="16" t="str">
        <f aca="false">IF(N1066="","",F1066)</f>
        <v/>
      </c>
      <c r="S1066" s="10"/>
    </row>
    <row collapsed="false" customFormat="false" customHeight="false" hidden="false" ht="13.3" outlineLevel="0" r="1067">
      <c r="A1067" s="16" t="n">
        <v>1048</v>
      </c>
      <c r="B1067" s="16" t="n">
        <f aca="false">ROUNDUP(A1067/5,0)</f>
        <v>210</v>
      </c>
      <c r="C1067" s="16" t="n">
        <f aca="false">ROUNDUP(A1067/20.83333333,0)</f>
        <v>51</v>
      </c>
      <c r="D1067" s="65" t="inlineStr">
        <f aca="false">IF(M1067="",IF(C1067=C1066,D1066,EDATE(D1066,1)),M1067)</f>
        <is>
          <t/>
        </is>
      </c>
      <c r="E1067" s="16" t="n">
        <f aca="false">I1066</f>
        <v>9797775.81</v>
      </c>
      <c r="F1067" s="15" t="n">
        <f aca="false">ROUND(MIN($B$14,IF(SizeCalc="margin",E1067*$E$13*$E$12/100000,E1067*$I$13/$I$12/10)),2)</f>
        <v>100</v>
      </c>
      <c r="G1067" s="15" t="n">
        <f aca="false">$B$12*$B$13</f>
        <v>10</v>
      </c>
      <c r="H1067" s="15" t="n">
        <f aca="false">IF(Q1067="",G1067*F1067*10,Q1067)</f>
        <v>10000</v>
      </c>
      <c r="I1067" s="18" t="n">
        <f aca="false">E1067+H1067</f>
        <v>9807775.81</v>
      </c>
      <c r="J1067" s="18" t="n">
        <f aca="false">J1066+(I1067-I1066)</f>
        <v>9757775.81</v>
      </c>
      <c r="K1067" s="67" t="n">
        <f aca="false">H1067/E1067</f>
        <v>0.00102063980580099</v>
      </c>
      <c r="L1067" s="67"/>
      <c r="M1067" s="64"/>
      <c r="N1067" s="16" t="str">
        <f aca="false">IF(M1067="","",SUMIF('Daily Fills'!L1046:L21032,'Growth Plan &amp; Statistics'!M1067,'Daily Fills'!O1046:O21032))</f>
        <v/>
      </c>
      <c r="O1067" s="15" t="str">
        <f aca="false">IF(N1067="","",SUMIF('Daily Fills'!L1046:L21032,'Growth Plan &amp; Statistics'!M1067,'Daily Fills'!P1046:P21032))</f>
        <v/>
      </c>
      <c r="P1067" s="15" t="str">
        <f aca="false">IF(O1067="","",SUMIF('Daily Fills'!L1046:L21044,'Growth Plan &amp; Statistics'!M1067,'Daily Fills'!E1046:E21044)/1000000)</f>
        <v/>
      </c>
      <c r="Q1067" s="16"/>
      <c r="R1067" s="16" t="str">
        <f aca="false">IF(N1067="","",F1067)</f>
        <v/>
      </c>
      <c r="S1067" s="10"/>
    </row>
    <row collapsed="false" customFormat="false" customHeight="false" hidden="false" ht="13.3" outlineLevel="0" r="1068">
      <c r="A1068" s="16" t="n">
        <v>1049</v>
      </c>
      <c r="B1068" s="16" t="n">
        <f aca="false">ROUNDUP(A1068/5,0)</f>
        <v>210</v>
      </c>
      <c r="C1068" s="16" t="n">
        <f aca="false">ROUNDUP(A1068/20.83333333,0)</f>
        <v>51</v>
      </c>
      <c r="D1068" s="65" t="inlineStr">
        <f aca="false">IF(M1068="",IF(C1068=C1067,D1067,EDATE(D1067,1)),M1068)</f>
        <is>
          <t/>
        </is>
      </c>
      <c r="E1068" s="16" t="n">
        <f aca="false">I1067</f>
        <v>9807775.81</v>
      </c>
      <c r="F1068" s="15" t="n">
        <f aca="false">ROUND(MIN($B$14,IF(SizeCalc="margin",E1068*$E$13*$E$12/100000,E1068*$I$13/$I$12/10)),2)</f>
        <v>100</v>
      </c>
      <c r="G1068" s="15" t="n">
        <f aca="false">$B$12*$B$13</f>
        <v>10</v>
      </c>
      <c r="H1068" s="15" t="n">
        <f aca="false">IF(Q1068="",G1068*F1068*10,Q1068)</f>
        <v>10000</v>
      </c>
      <c r="I1068" s="18" t="n">
        <f aca="false">E1068+H1068</f>
        <v>9817775.81</v>
      </c>
      <c r="J1068" s="18" t="n">
        <f aca="false">J1067+(I1068-I1067)</f>
        <v>9767775.81</v>
      </c>
      <c r="K1068" s="67" t="n">
        <f aca="false">H1068/E1068</f>
        <v>0.00101959916230997</v>
      </c>
      <c r="L1068" s="67"/>
      <c r="M1068" s="64"/>
      <c r="N1068" s="16" t="str">
        <f aca="false">IF(M1068="","",SUMIF('Daily Fills'!L1047:L21033,'Growth Plan &amp; Statistics'!M1068,'Daily Fills'!O1047:O21033))</f>
        <v/>
      </c>
      <c r="O1068" s="15" t="str">
        <f aca="false">IF(N1068="","",SUMIF('Daily Fills'!L1047:L21033,'Growth Plan &amp; Statistics'!M1068,'Daily Fills'!P1047:P21033))</f>
        <v/>
      </c>
      <c r="P1068" s="15" t="str">
        <f aca="false">IF(O1068="","",SUMIF('Daily Fills'!L1047:L21045,'Growth Plan &amp; Statistics'!M1068,'Daily Fills'!E1047:E21045)/1000000)</f>
        <v/>
      </c>
      <c r="Q1068" s="16"/>
      <c r="R1068" s="16" t="str">
        <f aca="false">IF(N1068="","",F1068)</f>
        <v/>
      </c>
      <c r="S1068" s="10"/>
    </row>
    <row collapsed="false" customFormat="false" customHeight="false" hidden="false" ht="13.3" outlineLevel="0" r="1069">
      <c r="A1069" s="16" t="n">
        <v>1050</v>
      </c>
      <c r="B1069" s="16" t="n">
        <f aca="false">ROUNDUP(A1069/5,0)</f>
        <v>210</v>
      </c>
      <c r="C1069" s="16" t="n">
        <f aca="false">ROUNDUP(A1069/20.83333333,0)</f>
        <v>51</v>
      </c>
      <c r="D1069" s="65" t="inlineStr">
        <f aca="false">IF(M1069="",IF(C1069=C1068,D1068,EDATE(D1068,1)),M1069)</f>
        <is>
          <t/>
        </is>
      </c>
      <c r="E1069" s="16" t="n">
        <f aca="false">I1068</f>
        <v>9817775.81</v>
      </c>
      <c r="F1069" s="15" t="n">
        <f aca="false">ROUND(MIN($B$14,IF(SizeCalc="margin",E1069*$E$13*$E$12/100000,E1069*$I$13/$I$12/10)),2)</f>
        <v>100</v>
      </c>
      <c r="G1069" s="15" t="n">
        <f aca="false">$B$12*$B$13</f>
        <v>10</v>
      </c>
      <c r="H1069" s="15" t="n">
        <f aca="false">IF(Q1069="",G1069*F1069*10,Q1069)</f>
        <v>10000</v>
      </c>
      <c r="I1069" s="18" t="n">
        <f aca="false">E1069+H1069</f>
        <v>9827775.81</v>
      </c>
      <c r="J1069" s="18" t="n">
        <f aca="false">J1068+(I1069-I1068)</f>
        <v>9777775.81</v>
      </c>
      <c r="K1069" s="67" t="n">
        <f aca="false">H1069/E1069</f>
        <v>0.00101856063873595</v>
      </c>
      <c r="L1069" s="67"/>
      <c r="M1069" s="64"/>
      <c r="N1069" s="16" t="str">
        <f aca="false">IF(M1069="","",SUMIF('Daily Fills'!L1048:L21034,'Growth Plan &amp; Statistics'!M1069,'Daily Fills'!O1048:O21034))</f>
        <v/>
      </c>
      <c r="O1069" s="15" t="str">
        <f aca="false">IF(N1069="","",SUMIF('Daily Fills'!L1048:L21034,'Growth Plan &amp; Statistics'!M1069,'Daily Fills'!P1048:P21034))</f>
        <v/>
      </c>
      <c r="P1069" s="15" t="str">
        <f aca="false">IF(O1069="","",SUMIF('Daily Fills'!L1048:L21046,'Growth Plan &amp; Statistics'!M1069,'Daily Fills'!E1048:E21046)/1000000)</f>
        <v/>
      </c>
      <c r="Q1069" s="16"/>
      <c r="R1069" s="16" t="str">
        <f aca="false">IF(N1069="","",F1069)</f>
        <v/>
      </c>
      <c r="S1069" s="10"/>
    </row>
    <row collapsed="false" customFormat="false" customHeight="false" hidden="false" ht="13.3" outlineLevel="0" r="1070">
      <c r="A1070" s="16" t="n">
        <v>1051</v>
      </c>
      <c r="B1070" s="16" t="n">
        <f aca="false">ROUNDUP(A1070/5,0)</f>
        <v>211</v>
      </c>
      <c r="C1070" s="16" t="n">
        <f aca="false">ROUNDUP(A1070/20.83333333,0)</f>
        <v>51</v>
      </c>
      <c r="D1070" s="65" t="inlineStr">
        <f aca="false">IF(M1070="",IF(C1070=C1069,D1069,EDATE(D1069,1)),M1070)</f>
        <is>
          <t/>
        </is>
      </c>
      <c r="E1070" s="16" t="n">
        <f aca="false">I1069</f>
        <v>9827775.81</v>
      </c>
      <c r="F1070" s="15" t="n">
        <f aca="false">ROUND(MIN($B$14,IF(SizeCalc="margin",E1070*$E$13*$E$12/100000,E1070*$I$13/$I$12/10)),2)</f>
        <v>100</v>
      </c>
      <c r="G1070" s="15" t="n">
        <f aca="false">$B$12*$B$13</f>
        <v>10</v>
      </c>
      <c r="H1070" s="15" t="n">
        <f aca="false">IF(Q1070="",G1070*F1070*10,Q1070)</f>
        <v>10000</v>
      </c>
      <c r="I1070" s="18" t="n">
        <f aca="false">E1070+H1070</f>
        <v>9837775.81</v>
      </c>
      <c r="J1070" s="18" t="n">
        <f aca="false">J1069+(I1070-I1069)</f>
        <v>9787775.81</v>
      </c>
      <c r="K1070" s="67" t="n">
        <f aca="false">H1070/E1070</f>
        <v>0.00101752422860773</v>
      </c>
      <c r="L1070" s="67"/>
      <c r="M1070" s="64"/>
      <c r="N1070" s="16" t="str">
        <f aca="false">IF(M1070="","",SUMIF('Daily Fills'!L1049:L21035,'Growth Plan &amp; Statistics'!M1070,'Daily Fills'!O1049:O21035))</f>
        <v/>
      </c>
      <c r="O1070" s="15" t="str">
        <f aca="false">IF(N1070="","",SUMIF('Daily Fills'!L1049:L21035,'Growth Plan &amp; Statistics'!M1070,'Daily Fills'!P1049:P21035))</f>
        <v/>
      </c>
      <c r="P1070" s="15" t="str">
        <f aca="false">IF(O1070="","",SUMIF('Daily Fills'!L1049:L21047,'Growth Plan &amp; Statistics'!M1070,'Daily Fills'!E1049:E21047)/1000000)</f>
        <v/>
      </c>
      <c r="Q1070" s="16"/>
      <c r="R1070" s="16" t="str">
        <f aca="false">IF(N1070="","",F1070)</f>
        <v/>
      </c>
      <c r="S1070" s="10"/>
    </row>
    <row collapsed="false" customFormat="false" customHeight="false" hidden="false" ht="13.3" outlineLevel="0" r="1071">
      <c r="A1071" s="16" t="n">
        <v>1052</v>
      </c>
      <c r="B1071" s="16" t="n">
        <f aca="false">ROUNDUP(A1071/5,0)</f>
        <v>211</v>
      </c>
      <c r="C1071" s="16" t="n">
        <f aca="false">ROUNDUP(A1071/20.83333333,0)</f>
        <v>51</v>
      </c>
      <c r="D1071" s="65" t="inlineStr">
        <f aca="false">IF(M1071="",IF(C1071=C1070,D1070,EDATE(D1070,1)),M1071)</f>
        <is>
          <t/>
        </is>
      </c>
      <c r="E1071" s="16" t="n">
        <f aca="false">I1070</f>
        <v>9837775.81</v>
      </c>
      <c r="F1071" s="15" t="n">
        <f aca="false">ROUND(MIN($B$14,IF(SizeCalc="margin",E1071*$E$13*$E$12/100000,E1071*$I$13/$I$12/10)),2)</f>
        <v>100</v>
      </c>
      <c r="G1071" s="15" t="n">
        <f aca="false">$B$12*$B$13</f>
        <v>10</v>
      </c>
      <c r="H1071" s="15" t="n">
        <f aca="false">IF(Q1071="",G1071*F1071*10,Q1071)</f>
        <v>10000</v>
      </c>
      <c r="I1071" s="18" t="n">
        <f aca="false">E1071+H1071</f>
        <v>9847775.81</v>
      </c>
      <c r="J1071" s="18" t="n">
        <f aca="false">J1070+(I1071-I1070)</f>
        <v>9797775.81</v>
      </c>
      <c r="K1071" s="67" t="n">
        <f aca="false">H1071/E1071</f>
        <v>0.00101648992548042</v>
      </c>
      <c r="L1071" s="67"/>
      <c r="M1071" s="64"/>
      <c r="N1071" s="16" t="str">
        <f aca="false">IF(M1071="","",SUMIF('Daily Fills'!L1050:L21036,'Growth Plan &amp; Statistics'!M1071,'Daily Fills'!O1050:O21036))</f>
        <v/>
      </c>
      <c r="O1071" s="15" t="str">
        <f aca="false">IF(N1071="","",SUMIF('Daily Fills'!L1050:L21036,'Growth Plan &amp; Statistics'!M1071,'Daily Fills'!P1050:P21036))</f>
        <v/>
      </c>
      <c r="P1071" s="15" t="str">
        <f aca="false">IF(O1071="","",SUMIF('Daily Fills'!L1050:L21048,'Growth Plan &amp; Statistics'!M1071,'Daily Fills'!E1050:E21048)/1000000)</f>
        <v/>
      </c>
      <c r="Q1071" s="16"/>
      <c r="R1071" s="16" t="str">
        <f aca="false">IF(N1071="","",F1071)</f>
        <v/>
      </c>
      <c r="S1071" s="10"/>
    </row>
    <row collapsed="false" customFormat="false" customHeight="false" hidden="false" ht="13.3" outlineLevel="0" r="1072">
      <c r="A1072" s="16" t="n">
        <v>1053</v>
      </c>
      <c r="B1072" s="16" t="n">
        <f aca="false">ROUNDUP(A1072/5,0)</f>
        <v>211</v>
      </c>
      <c r="C1072" s="16" t="n">
        <f aca="false">ROUNDUP(A1072/20.83333333,0)</f>
        <v>51</v>
      </c>
      <c r="D1072" s="65" t="inlineStr">
        <f aca="false">IF(M1072="",IF(C1072=C1071,D1071,EDATE(D1071,1)),M1072)</f>
        <is>
          <t/>
        </is>
      </c>
      <c r="E1072" s="16" t="n">
        <f aca="false">I1071</f>
        <v>9847775.81</v>
      </c>
      <c r="F1072" s="15" t="n">
        <f aca="false">ROUND(MIN($B$14,IF(SizeCalc="margin",E1072*$E$13*$E$12/100000,E1072*$I$13/$I$12/10)),2)</f>
        <v>100</v>
      </c>
      <c r="G1072" s="15" t="n">
        <f aca="false">$B$12*$B$13</f>
        <v>10</v>
      </c>
      <c r="H1072" s="15" t="n">
        <f aca="false">IF(Q1072="",G1072*F1072*10,Q1072)</f>
        <v>10000</v>
      </c>
      <c r="I1072" s="18" t="n">
        <f aca="false">E1072+H1072</f>
        <v>9857775.81</v>
      </c>
      <c r="J1072" s="18" t="n">
        <f aca="false">J1071+(I1072-I1071)</f>
        <v>9807775.81</v>
      </c>
      <c r="K1072" s="67" t="n">
        <f aca="false">H1072/E1072</f>
        <v>0.00101545772293531</v>
      </c>
      <c r="L1072" s="67"/>
      <c r="M1072" s="64"/>
      <c r="N1072" s="16" t="str">
        <f aca="false">IF(M1072="","",SUMIF('Daily Fills'!L1051:L21037,'Growth Plan &amp; Statistics'!M1072,'Daily Fills'!O1051:O21037))</f>
        <v/>
      </c>
      <c r="O1072" s="15" t="str">
        <f aca="false">IF(N1072="","",SUMIF('Daily Fills'!L1051:L21037,'Growth Plan &amp; Statistics'!M1072,'Daily Fills'!P1051:P21037))</f>
        <v/>
      </c>
      <c r="P1072" s="15" t="str">
        <f aca="false">IF(O1072="","",SUMIF('Daily Fills'!L1051:L21049,'Growth Plan &amp; Statistics'!M1072,'Daily Fills'!E1051:E21049)/1000000)</f>
        <v/>
      </c>
      <c r="Q1072" s="16"/>
      <c r="R1072" s="16" t="str">
        <f aca="false">IF(N1072="","",F1072)</f>
        <v/>
      </c>
      <c r="S1072" s="10"/>
    </row>
    <row collapsed="false" customFormat="false" customHeight="false" hidden="false" ht="13.3" outlineLevel="0" r="1073">
      <c r="A1073" s="16" t="n">
        <v>1054</v>
      </c>
      <c r="B1073" s="16" t="n">
        <f aca="false">ROUNDUP(A1073/5,0)</f>
        <v>211</v>
      </c>
      <c r="C1073" s="16" t="n">
        <f aca="false">ROUNDUP(A1073/20.83333333,0)</f>
        <v>51</v>
      </c>
      <c r="D1073" s="65" t="inlineStr">
        <f aca="false">IF(M1073="",IF(C1073=C1072,D1072,EDATE(D1072,1)),M1073)</f>
        <is>
          <t/>
        </is>
      </c>
      <c r="E1073" s="16" t="n">
        <f aca="false">I1072</f>
        <v>9857775.81</v>
      </c>
      <c r="F1073" s="15" t="n">
        <f aca="false">ROUND(MIN($B$14,IF(SizeCalc="margin",E1073*$E$13*$E$12/100000,E1073*$I$13/$I$12/10)),2)</f>
        <v>100</v>
      </c>
      <c r="G1073" s="15" t="n">
        <f aca="false">$B$12*$B$13</f>
        <v>10</v>
      </c>
      <c r="H1073" s="15" t="n">
        <f aca="false">IF(Q1073="",G1073*F1073*10,Q1073)</f>
        <v>10000</v>
      </c>
      <c r="I1073" s="18" t="n">
        <f aca="false">E1073+H1073</f>
        <v>9867775.81</v>
      </c>
      <c r="J1073" s="18" t="n">
        <f aca="false">J1072+(I1073-I1072)</f>
        <v>9817775.81</v>
      </c>
      <c r="K1073" s="67" t="n">
        <f aca="false">H1073/E1073</f>
        <v>0.00101442761457972</v>
      </c>
      <c r="L1073" s="67"/>
      <c r="M1073" s="64"/>
      <c r="N1073" s="16" t="str">
        <f aca="false">IF(M1073="","",SUMIF('Daily Fills'!L1052:L21038,'Growth Plan &amp; Statistics'!M1073,'Daily Fills'!O1052:O21038))</f>
        <v/>
      </c>
      <c r="O1073" s="15" t="str">
        <f aca="false">IF(N1073="","",SUMIF('Daily Fills'!L1052:L21038,'Growth Plan &amp; Statistics'!M1073,'Daily Fills'!P1052:P21038))</f>
        <v/>
      </c>
      <c r="P1073" s="15" t="str">
        <f aca="false">IF(O1073="","",SUMIF('Daily Fills'!L1052:L21050,'Growth Plan &amp; Statistics'!M1073,'Daily Fills'!E1052:E21050)/1000000)</f>
        <v/>
      </c>
      <c r="Q1073" s="16"/>
      <c r="R1073" s="16" t="str">
        <f aca="false">IF(N1073="","",F1073)</f>
        <v/>
      </c>
      <c r="S1073" s="10"/>
    </row>
    <row collapsed="false" customFormat="false" customHeight="false" hidden="false" ht="13.3" outlineLevel="0" r="1074">
      <c r="A1074" s="16" t="n">
        <v>1055</v>
      </c>
      <c r="B1074" s="16" t="n">
        <f aca="false">ROUNDUP(A1074/5,0)</f>
        <v>211</v>
      </c>
      <c r="C1074" s="16" t="n">
        <f aca="false">ROUNDUP(A1074/20.83333333,0)</f>
        <v>51</v>
      </c>
      <c r="D1074" s="65" t="inlineStr">
        <f aca="false">IF(M1074="",IF(C1074=C1073,D1073,EDATE(D1073,1)),M1074)</f>
        <is>
          <t/>
        </is>
      </c>
      <c r="E1074" s="16" t="n">
        <f aca="false">I1073</f>
        <v>9867775.81</v>
      </c>
      <c r="F1074" s="15" t="n">
        <f aca="false">ROUND(MIN($B$14,IF(SizeCalc="margin",E1074*$E$13*$E$12/100000,E1074*$I$13/$I$12/10)),2)</f>
        <v>100</v>
      </c>
      <c r="G1074" s="15" t="n">
        <f aca="false">$B$12*$B$13</f>
        <v>10</v>
      </c>
      <c r="H1074" s="15" t="n">
        <f aca="false">IF(Q1074="",G1074*F1074*10,Q1074)</f>
        <v>10000</v>
      </c>
      <c r="I1074" s="18" t="n">
        <f aca="false">E1074+H1074</f>
        <v>9877775.81</v>
      </c>
      <c r="J1074" s="18" t="n">
        <f aca="false">J1073+(I1074-I1073)</f>
        <v>9827775.81</v>
      </c>
      <c r="K1074" s="67" t="n">
        <f aca="false">H1074/E1074</f>
        <v>0.00101339959404692</v>
      </c>
      <c r="L1074" s="67"/>
      <c r="M1074" s="64"/>
      <c r="N1074" s="16" t="str">
        <f aca="false">IF(M1074="","",SUMIF('Daily Fills'!L1053:L21039,'Growth Plan &amp; Statistics'!M1074,'Daily Fills'!O1053:O21039))</f>
        <v/>
      </c>
      <c r="O1074" s="15" t="str">
        <f aca="false">IF(N1074="","",SUMIF('Daily Fills'!L1053:L21039,'Growth Plan &amp; Statistics'!M1074,'Daily Fills'!P1053:P21039))</f>
        <v/>
      </c>
      <c r="P1074" s="15" t="str">
        <f aca="false">IF(O1074="","",SUMIF('Daily Fills'!L1053:L21051,'Growth Plan &amp; Statistics'!M1074,'Daily Fills'!E1053:E21051)/1000000)</f>
        <v/>
      </c>
      <c r="Q1074" s="16"/>
      <c r="R1074" s="16" t="str">
        <f aca="false">IF(N1074="","",F1074)</f>
        <v/>
      </c>
      <c r="S1074" s="10"/>
    </row>
    <row collapsed="false" customFormat="false" customHeight="false" hidden="false" ht="13.3" outlineLevel="0" r="1075">
      <c r="A1075" s="16" t="n">
        <v>1056</v>
      </c>
      <c r="B1075" s="16" t="n">
        <f aca="false">ROUNDUP(A1075/5,0)</f>
        <v>212</v>
      </c>
      <c r="C1075" s="16" t="n">
        <f aca="false">ROUNDUP(A1075/20.83333333,0)</f>
        <v>51</v>
      </c>
      <c r="D1075" s="65" t="inlineStr">
        <f aca="false">IF(M1075="",IF(C1075=C1074,D1074,EDATE(D1074,1)),M1075)</f>
        <is>
          <t/>
        </is>
      </c>
      <c r="E1075" s="16" t="n">
        <f aca="false">I1074</f>
        <v>9877775.81</v>
      </c>
      <c r="F1075" s="15" t="n">
        <f aca="false">ROUND(MIN($B$14,IF(SizeCalc="margin",E1075*$E$13*$E$12/100000,E1075*$I$13/$I$12/10)),2)</f>
        <v>100</v>
      </c>
      <c r="G1075" s="15" t="n">
        <f aca="false">$B$12*$B$13</f>
        <v>10</v>
      </c>
      <c r="H1075" s="15" t="n">
        <f aca="false">IF(Q1075="",G1075*F1075*10,Q1075)</f>
        <v>10000</v>
      </c>
      <c r="I1075" s="18" t="n">
        <f aca="false">E1075+H1075</f>
        <v>9887775.81</v>
      </c>
      <c r="J1075" s="18" t="n">
        <f aca="false">J1074+(I1075-I1074)</f>
        <v>9837775.81</v>
      </c>
      <c r="K1075" s="67" t="n">
        <f aca="false">H1075/E1075</f>
        <v>0.00101237365499592</v>
      </c>
      <c r="L1075" s="67"/>
      <c r="M1075" s="64"/>
      <c r="N1075" s="16" t="str">
        <f aca="false">IF(M1075="","",SUMIF('Daily Fills'!L1054:L21040,'Growth Plan &amp; Statistics'!M1075,'Daily Fills'!O1054:O21040))</f>
        <v/>
      </c>
      <c r="O1075" s="15" t="str">
        <f aca="false">IF(N1075="","",SUMIF('Daily Fills'!L1054:L21040,'Growth Plan &amp; Statistics'!M1075,'Daily Fills'!P1054:P21040))</f>
        <v/>
      </c>
      <c r="P1075" s="15" t="str">
        <f aca="false">IF(O1075="","",SUMIF('Daily Fills'!L1054:L21052,'Growth Plan &amp; Statistics'!M1075,'Daily Fills'!E1054:E21052)/1000000)</f>
        <v/>
      </c>
      <c r="Q1075" s="16"/>
      <c r="R1075" s="16" t="str">
        <f aca="false">IF(N1075="","",F1075)</f>
        <v/>
      </c>
      <c r="S1075" s="10"/>
    </row>
    <row collapsed="false" customFormat="false" customHeight="false" hidden="false" ht="13.3" outlineLevel="0" r="1076">
      <c r="A1076" s="16" t="n">
        <v>1057</v>
      </c>
      <c r="B1076" s="16" t="n">
        <f aca="false">ROUNDUP(A1076/5,0)</f>
        <v>212</v>
      </c>
      <c r="C1076" s="16" t="n">
        <f aca="false">ROUNDUP(A1076/20.83333333,0)</f>
        <v>51</v>
      </c>
      <c r="D1076" s="65" t="inlineStr">
        <f aca="false">IF(M1076="",IF(C1076=C1075,D1075,EDATE(D1075,1)),M1076)</f>
        <is>
          <t/>
        </is>
      </c>
      <c r="E1076" s="16" t="n">
        <f aca="false">I1075</f>
        <v>9887775.81</v>
      </c>
      <c r="F1076" s="15" t="n">
        <f aca="false">ROUND(MIN($B$14,IF(SizeCalc="margin",E1076*$E$13*$E$12/100000,E1076*$I$13/$I$12/10)),2)</f>
        <v>100</v>
      </c>
      <c r="G1076" s="15" t="n">
        <f aca="false">$B$12*$B$13</f>
        <v>10</v>
      </c>
      <c r="H1076" s="15" t="n">
        <f aca="false">IF(Q1076="",G1076*F1076*10,Q1076)</f>
        <v>10000</v>
      </c>
      <c r="I1076" s="18" t="n">
        <f aca="false">E1076+H1076</f>
        <v>9897775.81</v>
      </c>
      <c r="J1076" s="18" t="n">
        <f aca="false">J1075+(I1076-I1075)</f>
        <v>9847775.81</v>
      </c>
      <c r="K1076" s="67" t="n">
        <f aca="false">H1076/E1076</f>
        <v>0.00101134979111141</v>
      </c>
      <c r="L1076" s="67"/>
      <c r="M1076" s="64"/>
      <c r="N1076" s="16" t="str">
        <f aca="false">IF(M1076="","",SUMIF('Daily Fills'!L1055:L21041,'Growth Plan &amp; Statistics'!M1076,'Daily Fills'!O1055:O21041))</f>
        <v/>
      </c>
      <c r="O1076" s="15" t="str">
        <f aca="false">IF(N1076="","",SUMIF('Daily Fills'!L1055:L21041,'Growth Plan &amp; Statistics'!M1076,'Daily Fills'!P1055:P21041))</f>
        <v/>
      </c>
      <c r="P1076" s="15" t="str">
        <f aca="false">IF(O1076="","",SUMIF('Daily Fills'!L1055:L21053,'Growth Plan &amp; Statistics'!M1076,'Daily Fills'!E1055:E21053)/1000000)</f>
        <v/>
      </c>
      <c r="Q1076" s="16"/>
      <c r="R1076" s="16" t="str">
        <f aca="false">IF(N1076="","",F1076)</f>
        <v/>
      </c>
      <c r="S1076" s="10"/>
    </row>
    <row collapsed="false" customFormat="false" customHeight="false" hidden="false" ht="13.3" outlineLevel="0" r="1077">
      <c r="A1077" s="16" t="n">
        <v>1058</v>
      </c>
      <c r="B1077" s="16" t="n">
        <f aca="false">ROUNDUP(A1077/5,0)</f>
        <v>212</v>
      </c>
      <c r="C1077" s="16" t="n">
        <f aca="false">ROUNDUP(A1077/20.83333333,0)</f>
        <v>51</v>
      </c>
      <c r="D1077" s="65" t="inlineStr">
        <f aca="false">IF(M1077="",IF(C1077=C1076,D1076,EDATE(D1076,1)),M1077)</f>
        <is>
          <t/>
        </is>
      </c>
      <c r="E1077" s="16" t="n">
        <f aca="false">I1076</f>
        <v>9897775.81</v>
      </c>
      <c r="F1077" s="15" t="n">
        <f aca="false">ROUND(MIN($B$14,IF(SizeCalc="margin",E1077*$E$13*$E$12/100000,E1077*$I$13/$I$12/10)),2)</f>
        <v>100</v>
      </c>
      <c r="G1077" s="15" t="n">
        <f aca="false">$B$12*$B$13</f>
        <v>10</v>
      </c>
      <c r="H1077" s="15" t="n">
        <f aca="false">IF(Q1077="",G1077*F1077*10,Q1077)</f>
        <v>10000</v>
      </c>
      <c r="I1077" s="18" t="n">
        <f aca="false">E1077+H1077</f>
        <v>9907775.81</v>
      </c>
      <c r="J1077" s="18" t="n">
        <f aca="false">J1076+(I1077-I1076)</f>
        <v>9857775.81</v>
      </c>
      <c r="K1077" s="67" t="n">
        <f aca="false">H1077/E1077</f>
        <v>0.0010103279961036</v>
      </c>
      <c r="L1077" s="67"/>
      <c r="M1077" s="64"/>
      <c r="N1077" s="16" t="str">
        <f aca="false">IF(M1077="","",SUMIF('Daily Fills'!L1056:L21042,'Growth Plan &amp; Statistics'!M1077,'Daily Fills'!O1056:O21042))</f>
        <v/>
      </c>
      <c r="O1077" s="15" t="str">
        <f aca="false">IF(N1077="","",SUMIF('Daily Fills'!L1056:L21042,'Growth Plan &amp; Statistics'!M1077,'Daily Fills'!P1056:P21042))</f>
        <v/>
      </c>
      <c r="P1077" s="15" t="str">
        <f aca="false">IF(O1077="","",SUMIF('Daily Fills'!L1056:L21054,'Growth Plan &amp; Statistics'!M1077,'Daily Fills'!E1056:E21054)/1000000)</f>
        <v/>
      </c>
      <c r="Q1077" s="16"/>
      <c r="R1077" s="16" t="str">
        <f aca="false">IF(N1077="","",F1077)</f>
        <v/>
      </c>
      <c r="S1077" s="10"/>
    </row>
    <row collapsed="false" customFormat="false" customHeight="false" hidden="false" ht="13.3" outlineLevel="0" r="1078">
      <c r="A1078" s="16" t="n">
        <v>1059</v>
      </c>
      <c r="B1078" s="16" t="n">
        <f aca="false">ROUNDUP(A1078/5,0)</f>
        <v>212</v>
      </c>
      <c r="C1078" s="16" t="n">
        <f aca="false">ROUNDUP(A1078/20.83333333,0)</f>
        <v>51</v>
      </c>
      <c r="D1078" s="65" t="inlineStr">
        <f aca="false">IF(M1078="",IF(C1078=C1077,D1077,EDATE(D1077,1)),M1078)</f>
        <is>
          <t/>
        </is>
      </c>
      <c r="E1078" s="16" t="n">
        <f aca="false">I1077</f>
        <v>9907775.81</v>
      </c>
      <c r="F1078" s="15" t="n">
        <f aca="false">ROUND(MIN($B$14,IF(SizeCalc="margin",E1078*$E$13*$E$12/100000,E1078*$I$13/$I$12/10)),2)</f>
        <v>100</v>
      </c>
      <c r="G1078" s="15" t="n">
        <f aca="false">$B$12*$B$13</f>
        <v>10</v>
      </c>
      <c r="H1078" s="15" t="n">
        <f aca="false">IF(Q1078="",G1078*F1078*10,Q1078)</f>
        <v>10000</v>
      </c>
      <c r="I1078" s="18" t="n">
        <f aca="false">E1078+H1078</f>
        <v>9917775.81</v>
      </c>
      <c r="J1078" s="18" t="n">
        <f aca="false">J1077+(I1078-I1077)</f>
        <v>9867775.81</v>
      </c>
      <c r="K1078" s="67" t="n">
        <f aca="false">H1078/E1078</f>
        <v>0.00100930826370808</v>
      </c>
      <c r="L1078" s="67"/>
      <c r="M1078" s="64"/>
      <c r="N1078" s="16" t="str">
        <f aca="false">IF(M1078="","",SUMIF('Daily Fills'!L1057:L21043,'Growth Plan &amp; Statistics'!M1078,'Daily Fills'!O1057:O21043))</f>
        <v/>
      </c>
      <c r="O1078" s="15" t="str">
        <f aca="false">IF(N1078="","",SUMIF('Daily Fills'!L1057:L21043,'Growth Plan &amp; Statistics'!M1078,'Daily Fills'!P1057:P21043))</f>
        <v/>
      </c>
      <c r="P1078" s="15" t="str">
        <f aca="false">IF(O1078="","",SUMIF('Daily Fills'!L1057:L21055,'Growth Plan &amp; Statistics'!M1078,'Daily Fills'!E1057:E21055)/1000000)</f>
        <v/>
      </c>
      <c r="Q1078" s="16"/>
      <c r="R1078" s="16" t="str">
        <f aca="false">IF(N1078="","",F1078)</f>
        <v/>
      </c>
      <c r="S1078" s="10"/>
    </row>
    <row collapsed="false" customFormat="false" customHeight="false" hidden="false" ht="13.3" outlineLevel="0" r="1079">
      <c r="A1079" s="16" t="n">
        <v>1060</v>
      </c>
      <c r="B1079" s="16" t="n">
        <f aca="false">ROUNDUP(A1079/5,0)</f>
        <v>212</v>
      </c>
      <c r="C1079" s="16" t="n">
        <f aca="false">ROUNDUP(A1079/20.83333333,0)</f>
        <v>51</v>
      </c>
      <c r="D1079" s="65" t="inlineStr">
        <f aca="false">IF(M1079="",IF(C1079=C1078,D1078,EDATE(D1078,1)),M1079)</f>
        <is>
          <t/>
        </is>
      </c>
      <c r="E1079" s="16" t="n">
        <f aca="false">I1078</f>
        <v>9917775.81</v>
      </c>
      <c r="F1079" s="15" t="n">
        <f aca="false">ROUND(MIN($B$14,IF(SizeCalc="margin",E1079*$E$13*$E$12/100000,E1079*$I$13/$I$12/10)),2)</f>
        <v>100</v>
      </c>
      <c r="G1079" s="15" t="n">
        <f aca="false">$B$12*$B$13</f>
        <v>10</v>
      </c>
      <c r="H1079" s="15" t="n">
        <f aca="false">IF(Q1079="",G1079*F1079*10,Q1079)</f>
        <v>10000</v>
      </c>
      <c r="I1079" s="18" t="n">
        <f aca="false">E1079+H1079</f>
        <v>9927775.81</v>
      </c>
      <c r="J1079" s="18" t="n">
        <f aca="false">J1078+(I1079-I1078)</f>
        <v>9877775.81</v>
      </c>
      <c r="K1079" s="67" t="n">
        <f aca="false">H1079/E1079</f>
        <v>0.00100829058768571</v>
      </c>
      <c r="L1079" s="67"/>
      <c r="M1079" s="64"/>
      <c r="N1079" s="16" t="str">
        <f aca="false">IF(M1079="","",SUMIF('Daily Fills'!L1058:L21044,'Growth Plan &amp; Statistics'!M1079,'Daily Fills'!O1058:O21044))</f>
        <v/>
      </c>
      <c r="O1079" s="15" t="str">
        <f aca="false">IF(N1079="","",SUMIF('Daily Fills'!L1058:L21044,'Growth Plan &amp; Statistics'!M1079,'Daily Fills'!P1058:P21044))</f>
        <v/>
      </c>
      <c r="P1079" s="15" t="str">
        <f aca="false">IF(O1079="","",SUMIF('Daily Fills'!L1058:L21056,'Growth Plan &amp; Statistics'!M1079,'Daily Fills'!E1058:E21056)/1000000)</f>
        <v/>
      </c>
      <c r="Q1079" s="16"/>
      <c r="R1079" s="16" t="str">
        <f aca="false">IF(N1079="","",F1079)</f>
        <v/>
      </c>
      <c r="S1079" s="10"/>
    </row>
    <row collapsed="false" customFormat="false" customHeight="false" hidden="false" ht="13.3" outlineLevel="0" r="1080">
      <c r="A1080" s="16" t="n">
        <v>1061</v>
      </c>
      <c r="B1080" s="16" t="n">
        <f aca="false">ROUNDUP(A1080/5,0)</f>
        <v>213</v>
      </c>
      <c r="C1080" s="16" t="n">
        <f aca="false">ROUNDUP(A1080/20.83333333,0)</f>
        <v>51</v>
      </c>
      <c r="D1080" s="65" t="inlineStr">
        <f aca="false">IF(M1080="",IF(C1080=C1079,D1079,EDATE(D1079,1)),M1080)</f>
        <is>
          <t/>
        </is>
      </c>
      <c r="E1080" s="16" t="n">
        <f aca="false">I1079</f>
        <v>9927775.81</v>
      </c>
      <c r="F1080" s="15" t="n">
        <f aca="false">ROUND(MIN($B$14,IF(SizeCalc="margin",E1080*$E$13*$E$12/100000,E1080*$I$13/$I$12/10)),2)</f>
        <v>100</v>
      </c>
      <c r="G1080" s="15" t="n">
        <f aca="false">$B$12*$B$13</f>
        <v>10</v>
      </c>
      <c r="H1080" s="15" t="n">
        <f aca="false">IF(Q1080="",G1080*F1080*10,Q1080)</f>
        <v>10000</v>
      </c>
      <c r="I1080" s="18" t="n">
        <f aca="false">E1080+H1080</f>
        <v>9937775.81</v>
      </c>
      <c r="J1080" s="18" t="n">
        <f aca="false">J1079+(I1080-I1079)</f>
        <v>9887775.81</v>
      </c>
      <c r="K1080" s="67" t="n">
        <f aca="false">H1080/E1080</f>
        <v>0.00100727496182249</v>
      </c>
      <c r="L1080" s="67"/>
      <c r="M1080" s="64"/>
      <c r="N1080" s="16" t="str">
        <f aca="false">IF(M1080="","",SUMIF('Daily Fills'!L1059:L21045,'Growth Plan &amp; Statistics'!M1080,'Daily Fills'!O1059:O21045))</f>
        <v/>
      </c>
      <c r="O1080" s="15" t="str">
        <f aca="false">IF(N1080="","",SUMIF('Daily Fills'!L1059:L21045,'Growth Plan &amp; Statistics'!M1080,'Daily Fills'!P1059:P21045))</f>
        <v/>
      </c>
      <c r="P1080" s="15" t="str">
        <f aca="false">IF(O1080="","",SUMIF('Daily Fills'!L1059:L21057,'Growth Plan &amp; Statistics'!M1080,'Daily Fills'!E1059:E21057)/1000000)</f>
        <v/>
      </c>
      <c r="Q1080" s="16"/>
      <c r="R1080" s="16" t="str">
        <f aca="false">IF(N1080="","",F1080)</f>
        <v/>
      </c>
      <c r="S1080" s="10"/>
    </row>
    <row collapsed="false" customFormat="false" customHeight="false" hidden="false" ht="13.3" outlineLevel="0" r="1081">
      <c r="A1081" s="16" t="n">
        <v>1062</v>
      </c>
      <c r="B1081" s="16" t="n">
        <f aca="false">ROUNDUP(A1081/5,0)</f>
        <v>213</v>
      </c>
      <c r="C1081" s="16" t="n">
        <f aca="false">ROUNDUP(A1081/20.83333333,0)</f>
        <v>51</v>
      </c>
      <c r="D1081" s="65" t="inlineStr">
        <f aca="false">IF(M1081="",IF(C1081=C1080,D1080,EDATE(D1080,1)),M1081)</f>
        <is>
          <t/>
        </is>
      </c>
      <c r="E1081" s="16" t="n">
        <f aca="false">I1080</f>
        <v>9937775.81</v>
      </c>
      <c r="F1081" s="15" t="n">
        <f aca="false">ROUND(MIN($B$14,IF(SizeCalc="margin",E1081*$E$13*$E$12/100000,E1081*$I$13/$I$12/10)),2)</f>
        <v>100</v>
      </c>
      <c r="G1081" s="15" t="n">
        <f aca="false">$B$12*$B$13</f>
        <v>10</v>
      </c>
      <c r="H1081" s="15" t="n">
        <f aca="false">IF(Q1081="",G1081*F1081*10,Q1081)</f>
        <v>10000</v>
      </c>
      <c r="I1081" s="18" t="n">
        <f aca="false">E1081+H1081</f>
        <v>9947775.81</v>
      </c>
      <c r="J1081" s="18" t="n">
        <f aca="false">J1080+(I1081-I1080)</f>
        <v>9897775.81</v>
      </c>
      <c r="K1081" s="67" t="n">
        <f aca="false">H1081/E1081</f>
        <v>0.00100626137992944</v>
      </c>
      <c r="L1081" s="67"/>
      <c r="M1081" s="64"/>
      <c r="N1081" s="16" t="str">
        <f aca="false">IF(M1081="","",SUMIF('Daily Fills'!L1060:L21046,'Growth Plan &amp; Statistics'!M1081,'Daily Fills'!O1060:O21046))</f>
        <v/>
      </c>
      <c r="O1081" s="15" t="str">
        <f aca="false">IF(N1081="","",SUMIF('Daily Fills'!L1060:L21046,'Growth Plan &amp; Statistics'!M1081,'Daily Fills'!P1060:P21046))</f>
        <v/>
      </c>
      <c r="P1081" s="15" t="str">
        <f aca="false">IF(O1081="","",SUMIF('Daily Fills'!L1060:L21058,'Growth Plan &amp; Statistics'!M1081,'Daily Fills'!E1060:E21058)/1000000)</f>
        <v/>
      </c>
      <c r="Q1081" s="16"/>
      <c r="R1081" s="16" t="str">
        <f aca="false">IF(N1081="","",F1081)</f>
        <v/>
      </c>
      <c r="S1081" s="10"/>
    </row>
    <row collapsed="false" customFormat="false" customHeight="false" hidden="false" ht="13.3" outlineLevel="0" r="1082">
      <c r="A1082" s="16" t="n">
        <v>1063</v>
      </c>
      <c r="B1082" s="16" t="n">
        <f aca="false">ROUNDUP(A1082/5,0)</f>
        <v>213</v>
      </c>
      <c r="C1082" s="16" t="n">
        <f aca="false">ROUNDUP(A1082/20.83333333,0)</f>
        <v>52</v>
      </c>
      <c r="D1082" s="65" t="n">
        <f aca="false">IF(M1082="",IF(C1082=C1081,D1081,EDATE(D1081,1)),M1082)</f>
        <v>43363</v>
      </c>
      <c r="E1082" s="16" t="n">
        <f aca="false">I1081</f>
        <v>9947775.81</v>
      </c>
      <c r="F1082" s="15" t="n">
        <f aca="false">ROUND(MIN($B$14,IF(SizeCalc="margin",E1082*$E$13*$E$12/100000,E1082*$I$13/$I$12/10)),2)</f>
        <v>100</v>
      </c>
      <c r="G1082" s="15" t="n">
        <f aca="false">$B$12*$B$13</f>
        <v>10</v>
      </c>
      <c r="H1082" s="15" t="n">
        <f aca="false">IF(Q1082="",G1082*F1082*10,Q1082)</f>
        <v>10000</v>
      </c>
      <c r="I1082" s="18" t="n">
        <f aca="false">E1082+H1082</f>
        <v>9957775.81</v>
      </c>
      <c r="J1082" s="18" t="n">
        <f aca="false">J1081+(I1082-I1081)</f>
        <v>9907775.81</v>
      </c>
      <c r="K1082" s="67" t="n">
        <f aca="false">H1082/E1082</f>
        <v>0.00100524983584245</v>
      </c>
      <c r="L1082" s="67"/>
      <c r="M1082" s="64"/>
      <c r="N1082" s="16" t="str">
        <f aca="false">IF(M1082="","",SUMIF('Daily Fills'!L1061:L21047,'Growth Plan &amp; Statistics'!M1082,'Daily Fills'!O1061:O21047))</f>
        <v/>
      </c>
      <c r="O1082" s="15" t="str">
        <f aca="false">IF(N1082="","",SUMIF('Daily Fills'!L1061:L21047,'Growth Plan &amp; Statistics'!M1082,'Daily Fills'!P1061:P21047))</f>
        <v/>
      </c>
      <c r="P1082" s="15" t="str">
        <f aca="false">IF(O1082="","",SUMIF('Daily Fills'!L1061:L21059,'Growth Plan &amp; Statistics'!M1082,'Daily Fills'!E1061:E21059)/1000000)</f>
        <v/>
      </c>
      <c r="Q1082" s="16"/>
      <c r="R1082" s="16" t="str">
        <f aca="false">IF(N1082="","",F1082)</f>
        <v/>
      </c>
      <c r="S1082" s="10"/>
    </row>
    <row collapsed="false" customFormat="false" customHeight="false" hidden="false" ht="13.3" outlineLevel="0" r="1083">
      <c r="A1083" s="16" t="n">
        <v>1064</v>
      </c>
      <c r="B1083" s="16" t="n">
        <f aca="false">ROUNDUP(A1083/5,0)</f>
        <v>213</v>
      </c>
      <c r="C1083" s="16" t="n">
        <f aca="false">ROUNDUP(A1083/20.83333333,0)</f>
        <v>52</v>
      </c>
      <c r="D1083" s="65" t="inlineStr">
        <f aca="false">IF(M1083="",IF(C1083=C1082,D1082,EDATE(D1082,1)),M1083)</f>
        <is>
          <t/>
        </is>
      </c>
      <c r="E1083" s="16" t="n">
        <f aca="false">I1082</f>
        <v>9957775.81</v>
      </c>
      <c r="F1083" s="15" t="n">
        <f aca="false">ROUND(MIN($B$14,IF(SizeCalc="margin",E1083*$E$13*$E$12/100000,E1083*$I$13/$I$12/10)),2)</f>
        <v>100</v>
      </c>
      <c r="G1083" s="15" t="n">
        <f aca="false">$B$12*$B$13</f>
        <v>10</v>
      </c>
      <c r="H1083" s="15" t="n">
        <f aca="false">IF(Q1083="",G1083*F1083*10,Q1083)</f>
        <v>10000</v>
      </c>
      <c r="I1083" s="18" t="n">
        <f aca="false">E1083+H1083</f>
        <v>9967775.81</v>
      </c>
      <c r="J1083" s="18" t="n">
        <f aca="false">J1082+(I1083-I1082)</f>
        <v>9917775.81</v>
      </c>
      <c r="K1083" s="67" t="n">
        <f aca="false">H1083/E1083</f>
        <v>0.00100424032342218</v>
      </c>
      <c r="L1083" s="67"/>
      <c r="M1083" s="64"/>
      <c r="N1083" s="16" t="str">
        <f aca="false">IF(M1083="","",SUMIF('Daily Fills'!L1062:L21048,'Growth Plan &amp; Statistics'!M1083,'Daily Fills'!O1062:O21048))</f>
        <v/>
      </c>
      <c r="O1083" s="15" t="str">
        <f aca="false">IF(N1083="","",SUMIF('Daily Fills'!L1062:L21048,'Growth Plan &amp; Statistics'!M1083,'Daily Fills'!P1062:P21048))</f>
        <v/>
      </c>
      <c r="P1083" s="15" t="str">
        <f aca="false">IF(O1083="","",SUMIF('Daily Fills'!L1062:L21060,'Growth Plan &amp; Statistics'!M1083,'Daily Fills'!E1062:E21060)/1000000)</f>
        <v/>
      </c>
      <c r="Q1083" s="16"/>
      <c r="R1083" s="16" t="str">
        <f aca="false">IF(N1083="","",F1083)</f>
        <v/>
      </c>
      <c r="S1083" s="10"/>
    </row>
    <row collapsed="false" customFormat="false" customHeight="false" hidden="false" ht="13.3" outlineLevel="0" r="1084">
      <c r="A1084" s="16" t="n">
        <v>1065</v>
      </c>
      <c r="B1084" s="16" t="n">
        <f aca="false">ROUNDUP(A1084/5,0)</f>
        <v>213</v>
      </c>
      <c r="C1084" s="16" t="n">
        <f aca="false">ROUNDUP(A1084/20.83333333,0)</f>
        <v>52</v>
      </c>
      <c r="D1084" s="65" t="inlineStr">
        <f aca="false">IF(M1084="",IF(C1084=C1083,D1083,EDATE(D1083,1)),M1084)</f>
        <is>
          <t/>
        </is>
      </c>
      <c r="E1084" s="16" t="n">
        <f aca="false">I1083</f>
        <v>9967775.81</v>
      </c>
      <c r="F1084" s="15" t="n">
        <f aca="false">ROUND(MIN($B$14,IF(SizeCalc="margin",E1084*$E$13*$E$12/100000,E1084*$I$13/$I$12/10)),2)</f>
        <v>100</v>
      </c>
      <c r="G1084" s="15" t="n">
        <f aca="false">$B$12*$B$13</f>
        <v>10</v>
      </c>
      <c r="H1084" s="15" t="n">
        <f aca="false">IF(Q1084="",G1084*F1084*10,Q1084)</f>
        <v>10000</v>
      </c>
      <c r="I1084" s="18" t="n">
        <f aca="false">E1084+H1084</f>
        <v>9977775.81</v>
      </c>
      <c r="J1084" s="18" t="n">
        <f aca="false">J1083+(I1084-I1083)</f>
        <v>9927775.81</v>
      </c>
      <c r="K1084" s="67" t="n">
        <f aca="false">H1084/E1084</f>
        <v>0.00100323283655394</v>
      </c>
      <c r="L1084" s="67"/>
      <c r="M1084" s="64"/>
      <c r="N1084" s="16" t="str">
        <f aca="false">IF(M1084="","",SUMIF('Daily Fills'!L1063:L21049,'Growth Plan &amp; Statistics'!M1084,'Daily Fills'!O1063:O21049))</f>
        <v/>
      </c>
      <c r="O1084" s="15" t="str">
        <f aca="false">IF(N1084="","",SUMIF('Daily Fills'!L1063:L21049,'Growth Plan &amp; Statistics'!M1084,'Daily Fills'!P1063:P21049))</f>
        <v/>
      </c>
      <c r="P1084" s="15" t="str">
        <f aca="false">IF(O1084="","",SUMIF('Daily Fills'!L1063:L21061,'Growth Plan &amp; Statistics'!M1084,'Daily Fills'!E1063:E21061)/1000000)</f>
        <v/>
      </c>
      <c r="Q1084" s="16"/>
      <c r="R1084" s="16" t="str">
        <f aca="false">IF(N1084="","",F1084)</f>
        <v/>
      </c>
      <c r="S1084" s="10"/>
    </row>
    <row collapsed="false" customFormat="false" customHeight="false" hidden="false" ht="13.3" outlineLevel="0" r="1085">
      <c r="A1085" s="16" t="n">
        <v>1066</v>
      </c>
      <c r="B1085" s="16" t="n">
        <f aca="false">ROUNDUP(A1085/5,0)</f>
        <v>214</v>
      </c>
      <c r="C1085" s="16" t="n">
        <f aca="false">ROUNDUP(A1085/20.83333333,0)</f>
        <v>52</v>
      </c>
      <c r="D1085" s="65" t="inlineStr">
        <f aca="false">IF(M1085="",IF(C1085=C1084,D1084,EDATE(D1084,1)),M1085)</f>
        <is>
          <t/>
        </is>
      </c>
      <c r="E1085" s="16" t="n">
        <f aca="false">I1084</f>
        <v>9977775.81</v>
      </c>
      <c r="F1085" s="15" t="n">
        <f aca="false">ROUND(MIN($B$14,IF(SizeCalc="margin",E1085*$E$13*$E$12/100000,E1085*$I$13/$I$12/10)),2)</f>
        <v>100</v>
      </c>
      <c r="G1085" s="15" t="n">
        <f aca="false">$B$12*$B$13</f>
        <v>10</v>
      </c>
      <c r="H1085" s="15" t="n">
        <f aca="false">IF(Q1085="",G1085*F1085*10,Q1085)</f>
        <v>10000</v>
      </c>
      <c r="I1085" s="18" t="n">
        <f aca="false">E1085+H1085</f>
        <v>9987775.81</v>
      </c>
      <c r="J1085" s="18" t="n">
        <f aca="false">J1084+(I1085-I1084)</f>
        <v>9937775.81</v>
      </c>
      <c r="K1085" s="67" t="n">
        <f aca="false">H1085/E1085</f>
        <v>0.00100222736914751</v>
      </c>
      <c r="L1085" s="67"/>
      <c r="M1085" s="64"/>
      <c r="N1085" s="16" t="str">
        <f aca="false">IF(M1085="","",SUMIF('Daily Fills'!L1064:L21050,'Growth Plan &amp; Statistics'!M1085,'Daily Fills'!O1064:O21050))</f>
        <v/>
      </c>
      <c r="O1085" s="15" t="str">
        <f aca="false">IF(N1085="","",SUMIF('Daily Fills'!L1064:L21050,'Growth Plan &amp; Statistics'!M1085,'Daily Fills'!P1064:P21050))</f>
        <v/>
      </c>
      <c r="P1085" s="15" t="str">
        <f aca="false">IF(O1085="","",SUMIF('Daily Fills'!L1064:L21062,'Growth Plan &amp; Statistics'!M1085,'Daily Fills'!E1064:E21062)/1000000)</f>
        <v/>
      </c>
      <c r="Q1085" s="16"/>
      <c r="R1085" s="16" t="str">
        <f aca="false">IF(N1085="","",F1085)</f>
        <v/>
      </c>
      <c r="S1085" s="10"/>
    </row>
    <row collapsed="false" customFormat="false" customHeight="false" hidden="false" ht="13.3" outlineLevel="0" r="1086">
      <c r="A1086" s="16" t="n">
        <v>1067</v>
      </c>
      <c r="B1086" s="16" t="n">
        <f aca="false">ROUNDUP(A1086/5,0)</f>
        <v>214</v>
      </c>
      <c r="C1086" s="16" t="n">
        <f aca="false">ROUNDUP(A1086/20.83333333,0)</f>
        <v>52</v>
      </c>
      <c r="D1086" s="65" t="inlineStr">
        <f aca="false">IF(M1086="",IF(C1086=C1085,D1085,EDATE(D1085,1)),M1086)</f>
        <is>
          <t/>
        </is>
      </c>
      <c r="E1086" s="16" t="n">
        <f aca="false">I1085</f>
        <v>9987775.81</v>
      </c>
      <c r="F1086" s="15" t="n">
        <f aca="false">ROUND(MIN($B$14,IF(SizeCalc="margin",E1086*$E$13*$E$12/100000,E1086*$I$13/$I$12/10)),2)</f>
        <v>100</v>
      </c>
      <c r="G1086" s="15" t="n">
        <f aca="false">$B$12*$B$13</f>
        <v>10</v>
      </c>
      <c r="H1086" s="15" t="n">
        <f aca="false">IF(Q1086="",G1086*F1086*10,Q1086)</f>
        <v>10000</v>
      </c>
      <c r="I1086" s="18" t="n">
        <f aca="false">E1086+H1086</f>
        <v>9997775.81</v>
      </c>
      <c r="J1086" s="18" t="n">
        <f aca="false">J1085+(I1086-I1085)</f>
        <v>9947775.81</v>
      </c>
      <c r="K1086" s="67" t="n">
        <f aca="false">H1086/E1086</f>
        <v>0.00100122391513712</v>
      </c>
      <c r="L1086" s="67"/>
      <c r="M1086" s="64"/>
      <c r="N1086" s="16" t="str">
        <f aca="false">IF(M1086="","",SUMIF('Daily Fills'!L1065:L21051,'Growth Plan &amp; Statistics'!M1086,'Daily Fills'!O1065:O21051))</f>
        <v/>
      </c>
      <c r="O1086" s="15" t="str">
        <f aca="false">IF(N1086="","",SUMIF('Daily Fills'!L1065:L21051,'Growth Plan &amp; Statistics'!M1086,'Daily Fills'!P1065:P21051))</f>
        <v/>
      </c>
      <c r="P1086" s="15" t="str">
        <f aca="false">IF(O1086="","",SUMIF('Daily Fills'!L1065:L21063,'Growth Plan &amp; Statistics'!M1086,'Daily Fills'!E1065:E21063)/1000000)</f>
        <v/>
      </c>
      <c r="Q1086" s="16"/>
      <c r="R1086" s="16" t="str">
        <f aca="false">IF(N1086="","",F1086)</f>
        <v/>
      </c>
      <c r="S1086" s="10"/>
    </row>
    <row collapsed="false" customFormat="false" customHeight="false" hidden="false" ht="13.3" outlineLevel="0" r="1087">
      <c r="A1087" s="16" t="n">
        <v>1068</v>
      </c>
      <c r="B1087" s="16" t="n">
        <f aca="false">ROUNDUP(A1087/5,0)</f>
        <v>214</v>
      </c>
      <c r="C1087" s="16" t="n">
        <f aca="false">ROUNDUP(A1087/20.83333333,0)</f>
        <v>52</v>
      </c>
      <c r="D1087" s="65" t="inlineStr">
        <f aca="false">IF(M1087="",IF(C1087=C1086,D1086,EDATE(D1086,1)),M1087)</f>
        <is>
          <t/>
        </is>
      </c>
      <c r="E1087" s="16" t="n">
        <f aca="false">I1086</f>
        <v>9997775.81</v>
      </c>
      <c r="F1087" s="15" t="n">
        <f aca="false">ROUND(MIN($B$14,IF(SizeCalc="margin",E1087*$E$13*$E$12/100000,E1087*$I$13/$I$12/10)),2)</f>
        <v>100</v>
      </c>
      <c r="G1087" s="15" t="n">
        <f aca="false">$B$12*$B$13</f>
        <v>10</v>
      </c>
      <c r="H1087" s="15" t="n">
        <f aca="false">IF(Q1087="",G1087*F1087*10,Q1087)</f>
        <v>10000</v>
      </c>
      <c r="I1087" s="18" t="n">
        <f aca="false">E1087+H1087</f>
        <v>10007775.81</v>
      </c>
      <c r="J1087" s="18" t="n">
        <f aca="false">J1086+(I1087-I1086)</f>
        <v>9957775.81</v>
      </c>
      <c r="K1087" s="67" t="n">
        <f aca="false">H1087/E1087</f>
        <v>0.00100022246848122</v>
      </c>
      <c r="L1087" s="67"/>
      <c r="M1087" s="64"/>
      <c r="N1087" s="16" t="str">
        <f aca="false">IF(M1087="","",SUMIF('Daily Fills'!L1066:L21052,'Growth Plan &amp; Statistics'!M1087,'Daily Fills'!O1066:O21052))</f>
        <v/>
      </c>
      <c r="O1087" s="15" t="str">
        <f aca="false">IF(N1087="","",SUMIF('Daily Fills'!L1066:L21052,'Growth Plan &amp; Statistics'!M1087,'Daily Fills'!P1066:P21052))</f>
        <v/>
      </c>
      <c r="P1087" s="15" t="str">
        <f aca="false">IF(O1087="","",SUMIF('Daily Fills'!L1066:L21064,'Growth Plan &amp; Statistics'!M1087,'Daily Fills'!E1066:E21064)/1000000)</f>
        <v/>
      </c>
      <c r="Q1087" s="16"/>
      <c r="R1087" s="16" t="str">
        <f aca="false">IF(N1087="","",F1087)</f>
        <v/>
      </c>
      <c r="S1087" s="10"/>
    </row>
    <row collapsed="false" customFormat="false" customHeight="false" hidden="false" ht="13.3" outlineLevel="0" r="1088">
      <c r="A1088" s="16" t="n">
        <v>1069</v>
      </c>
      <c r="B1088" s="16" t="n">
        <f aca="false">ROUNDUP(A1088/5,0)</f>
        <v>214</v>
      </c>
      <c r="C1088" s="16" t="n">
        <f aca="false">ROUNDUP(A1088/20.83333333,0)</f>
        <v>52</v>
      </c>
      <c r="D1088" s="65" t="inlineStr">
        <f aca="false">IF(M1088="",IF(C1088=C1087,D1087,EDATE(D1087,1)),M1088)</f>
        <is>
          <t/>
        </is>
      </c>
      <c r="E1088" s="16" t="n">
        <f aca="false">I1087</f>
        <v>10007775.81</v>
      </c>
      <c r="F1088" s="15" t="n">
        <f aca="false">ROUND(MIN($B$14,IF(SizeCalc="margin",E1088*$E$13*$E$12/100000,E1088*$I$13/$I$12/10)),2)</f>
        <v>100</v>
      </c>
      <c r="G1088" s="15" t="n">
        <f aca="false">$B$12*$B$13</f>
        <v>10</v>
      </c>
      <c r="H1088" s="15" t="n">
        <f aca="false">IF(Q1088="",G1088*F1088*10,Q1088)</f>
        <v>10000</v>
      </c>
      <c r="I1088" s="18" t="n">
        <f aca="false">E1088+H1088</f>
        <v>10017775.81</v>
      </c>
      <c r="J1088" s="18" t="n">
        <f aca="false">J1087+(I1088-I1087)</f>
        <v>9967775.81</v>
      </c>
      <c r="K1088" s="67" t="n">
        <f aca="false">H1088/E1088</f>
        <v>0.000999223023162426</v>
      </c>
      <c r="L1088" s="67"/>
      <c r="M1088" s="64"/>
      <c r="N1088" s="16" t="str">
        <f aca="false">IF(M1088="","",SUMIF('Daily Fills'!L1067:L21053,'Growth Plan &amp; Statistics'!M1088,'Daily Fills'!O1067:O21053))</f>
        <v/>
      </c>
      <c r="O1088" s="15" t="str">
        <f aca="false">IF(N1088="","",SUMIF('Daily Fills'!L1067:L21053,'Growth Plan &amp; Statistics'!M1088,'Daily Fills'!P1067:P21053))</f>
        <v/>
      </c>
      <c r="P1088" s="15" t="str">
        <f aca="false">IF(O1088="","",SUMIF('Daily Fills'!L1067:L21065,'Growth Plan &amp; Statistics'!M1088,'Daily Fills'!E1067:E21065)/1000000)</f>
        <v/>
      </c>
      <c r="Q1088" s="16"/>
      <c r="R1088" s="16" t="str">
        <f aca="false">IF(N1088="","",F1088)</f>
        <v/>
      </c>
      <c r="S1088" s="10"/>
    </row>
    <row collapsed="false" customFormat="false" customHeight="false" hidden="false" ht="13.3" outlineLevel="0" r="1089">
      <c r="A1089" s="16" t="n">
        <v>1070</v>
      </c>
      <c r="B1089" s="16" t="n">
        <f aca="false">ROUNDUP(A1089/5,0)</f>
        <v>214</v>
      </c>
      <c r="C1089" s="16" t="n">
        <f aca="false">ROUNDUP(A1089/20.83333333,0)</f>
        <v>52</v>
      </c>
      <c r="D1089" s="65" t="inlineStr">
        <f aca="false">IF(M1089="",IF(C1089=C1088,D1088,EDATE(D1088,1)),M1089)</f>
        <is>
          <t/>
        </is>
      </c>
      <c r="E1089" s="16" t="n">
        <f aca="false">I1088</f>
        <v>10017775.81</v>
      </c>
      <c r="F1089" s="15" t="n">
        <f aca="false">ROUND(MIN($B$14,IF(SizeCalc="margin",E1089*$E$13*$E$12/100000,E1089*$I$13/$I$12/10)),2)</f>
        <v>100</v>
      </c>
      <c r="G1089" s="15" t="n">
        <f aca="false">$B$12*$B$13</f>
        <v>10</v>
      </c>
      <c r="H1089" s="15" t="n">
        <f aca="false">IF(Q1089="",G1089*F1089*10,Q1089)</f>
        <v>10000</v>
      </c>
      <c r="I1089" s="18" t="n">
        <f aca="false">E1089+H1089</f>
        <v>10027775.81</v>
      </c>
      <c r="J1089" s="18" t="n">
        <f aca="false">J1088+(I1089-I1088)</f>
        <v>9977775.81</v>
      </c>
      <c r="K1089" s="67" t="n">
        <f aca="false">H1089/E1089</f>
        <v>0.000998225573187388</v>
      </c>
      <c r="L1089" s="67"/>
      <c r="M1089" s="64"/>
      <c r="N1089" s="16" t="str">
        <f aca="false">IF(M1089="","",SUMIF('Daily Fills'!L1068:L21054,'Growth Plan &amp; Statistics'!M1089,'Daily Fills'!O1068:O21054))</f>
        <v/>
      </c>
      <c r="O1089" s="15" t="str">
        <f aca="false">IF(N1089="","",SUMIF('Daily Fills'!L1068:L21054,'Growth Plan &amp; Statistics'!M1089,'Daily Fills'!P1068:P21054))</f>
        <v/>
      </c>
      <c r="P1089" s="15" t="str">
        <f aca="false">IF(O1089="","",SUMIF('Daily Fills'!L1068:L21066,'Growth Plan &amp; Statistics'!M1089,'Daily Fills'!E1068:E21066)/1000000)</f>
        <v/>
      </c>
      <c r="Q1089" s="16"/>
      <c r="R1089" s="16" t="str">
        <f aca="false">IF(N1089="","",F1089)</f>
        <v/>
      </c>
      <c r="S1089" s="10"/>
    </row>
    <row collapsed="false" customFormat="false" customHeight="false" hidden="false" ht="13.3" outlineLevel="0" r="1090">
      <c r="A1090" s="16" t="n">
        <v>1071</v>
      </c>
      <c r="B1090" s="16" t="n">
        <f aca="false">ROUNDUP(A1090/5,0)</f>
        <v>215</v>
      </c>
      <c r="C1090" s="16" t="n">
        <f aca="false">ROUNDUP(A1090/20.83333333,0)</f>
        <v>52</v>
      </c>
      <c r="D1090" s="65" t="inlineStr">
        <f aca="false">IF(M1090="",IF(C1090=C1089,D1089,EDATE(D1089,1)),M1090)</f>
        <is>
          <t/>
        </is>
      </c>
      <c r="E1090" s="16" t="n">
        <f aca="false">I1089</f>
        <v>10027775.81</v>
      </c>
      <c r="F1090" s="15" t="n">
        <f aca="false">ROUND(MIN($B$14,IF(SizeCalc="margin",E1090*$E$13*$E$12/100000,E1090*$I$13/$I$12/10)),2)</f>
        <v>100</v>
      </c>
      <c r="G1090" s="15" t="n">
        <f aca="false">$B$12*$B$13</f>
        <v>10</v>
      </c>
      <c r="H1090" s="15" t="n">
        <f aca="false">IF(Q1090="",G1090*F1090*10,Q1090)</f>
        <v>10000</v>
      </c>
      <c r="I1090" s="18" t="n">
        <f aca="false">E1090+H1090</f>
        <v>10037775.81</v>
      </c>
      <c r="J1090" s="18" t="n">
        <f aca="false">J1089+(I1090-I1089)</f>
        <v>9987775.81</v>
      </c>
      <c r="K1090" s="67" t="n">
        <f aca="false">H1090/E1090</f>
        <v>0.000997230112586651</v>
      </c>
      <c r="L1090" s="67"/>
      <c r="M1090" s="64"/>
      <c r="N1090" s="16" t="str">
        <f aca="false">IF(M1090="","",SUMIF('Daily Fills'!L1069:L21055,'Growth Plan &amp; Statistics'!M1090,'Daily Fills'!O1069:O21055))</f>
        <v/>
      </c>
      <c r="O1090" s="15" t="str">
        <f aca="false">IF(N1090="","",SUMIF('Daily Fills'!L1069:L21055,'Growth Plan &amp; Statistics'!M1090,'Daily Fills'!P1069:P21055))</f>
        <v/>
      </c>
      <c r="P1090" s="15" t="str">
        <f aca="false">IF(O1090="","",SUMIF('Daily Fills'!L1069:L21067,'Growth Plan &amp; Statistics'!M1090,'Daily Fills'!E1069:E21067)/1000000)</f>
        <v/>
      </c>
      <c r="Q1090" s="16"/>
      <c r="R1090" s="16" t="str">
        <f aca="false">IF(N1090="","",F1090)</f>
        <v/>
      </c>
      <c r="S1090" s="10"/>
    </row>
    <row collapsed="false" customFormat="false" customHeight="false" hidden="false" ht="13.3" outlineLevel="0" r="1091">
      <c r="A1091" s="16" t="n">
        <v>1072</v>
      </c>
      <c r="B1091" s="16" t="n">
        <f aca="false">ROUNDUP(A1091/5,0)</f>
        <v>215</v>
      </c>
      <c r="C1091" s="16" t="n">
        <f aca="false">ROUNDUP(A1091/20.83333333,0)</f>
        <v>52</v>
      </c>
      <c r="D1091" s="65" t="inlineStr">
        <f aca="false">IF(M1091="",IF(C1091=C1090,D1090,EDATE(D1090,1)),M1091)</f>
        <is>
          <t/>
        </is>
      </c>
      <c r="E1091" s="16" t="n">
        <f aca="false">I1090</f>
        <v>10037775.81</v>
      </c>
      <c r="F1091" s="15" t="n">
        <f aca="false">ROUND(MIN($B$14,IF(SizeCalc="margin",E1091*$E$13*$E$12/100000,E1091*$I$13/$I$12/10)),2)</f>
        <v>100</v>
      </c>
      <c r="G1091" s="15" t="n">
        <f aca="false">$B$12*$B$13</f>
        <v>10</v>
      </c>
      <c r="H1091" s="15" t="n">
        <f aca="false">IF(Q1091="",G1091*F1091*10,Q1091)</f>
        <v>10000</v>
      </c>
      <c r="I1091" s="18" t="n">
        <f aca="false">E1091+H1091</f>
        <v>10047775.81</v>
      </c>
      <c r="J1091" s="18" t="n">
        <f aca="false">J1090+(I1091-I1090)</f>
        <v>9997775.81</v>
      </c>
      <c r="K1091" s="67" t="n">
        <f aca="false">H1091/E1091</f>
        <v>0.000996236635414554</v>
      </c>
      <c r="L1091" s="67"/>
      <c r="M1091" s="64"/>
      <c r="N1091" s="16" t="str">
        <f aca="false">IF(M1091="","",SUMIF('Daily Fills'!L1070:L21056,'Growth Plan &amp; Statistics'!M1091,'Daily Fills'!O1070:O21056))</f>
        <v/>
      </c>
      <c r="O1091" s="15" t="str">
        <f aca="false">IF(N1091="","",SUMIF('Daily Fills'!L1070:L21056,'Growth Plan &amp; Statistics'!M1091,'Daily Fills'!P1070:P21056))</f>
        <v/>
      </c>
      <c r="P1091" s="15" t="str">
        <f aca="false">IF(O1091="","",SUMIF('Daily Fills'!L1070:L21068,'Growth Plan &amp; Statistics'!M1091,'Daily Fills'!E1070:E21068)/1000000)</f>
        <v/>
      </c>
      <c r="Q1091" s="16"/>
      <c r="R1091" s="16" t="str">
        <f aca="false">IF(N1091="","",F1091)</f>
        <v/>
      </c>
      <c r="S1091" s="10"/>
    </row>
    <row collapsed="false" customFormat="false" customHeight="false" hidden="false" ht="13.3" outlineLevel="0" r="1092">
      <c r="A1092" s="16" t="n">
        <v>1073</v>
      </c>
      <c r="B1092" s="16" t="n">
        <f aca="false">ROUNDUP(A1092/5,0)</f>
        <v>215</v>
      </c>
      <c r="C1092" s="16" t="n">
        <f aca="false">ROUNDUP(A1092/20.83333333,0)</f>
        <v>52</v>
      </c>
      <c r="D1092" s="65" t="inlineStr">
        <f aca="false">IF(M1092="",IF(C1092=C1091,D1091,EDATE(D1091,1)),M1092)</f>
        <is>
          <t/>
        </is>
      </c>
      <c r="E1092" s="16" t="n">
        <f aca="false">I1091</f>
        <v>10047775.81</v>
      </c>
      <c r="F1092" s="15" t="n">
        <f aca="false">ROUND(MIN($B$14,IF(SizeCalc="margin",E1092*$E$13*$E$12/100000,E1092*$I$13/$I$12/10)),2)</f>
        <v>100</v>
      </c>
      <c r="G1092" s="15" t="n">
        <f aca="false">$B$12*$B$13</f>
        <v>10</v>
      </c>
      <c r="H1092" s="15" t="n">
        <f aca="false">IF(Q1092="",G1092*F1092*10,Q1092)</f>
        <v>10000</v>
      </c>
      <c r="I1092" s="18" t="n">
        <f aca="false">E1092+H1092</f>
        <v>10057775.81</v>
      </c>
      <c r="J1092" s="18" t="n">
        <f aca="false">J1091+(I1092-I1091)</f>
        <v>10007775.81</v>
      </c>
      <c r="K1092" s="67" t="n">
        <f aca="false">H1092/E1092</f>
        <v>0.000995245135749103</v>
      </c>
      <c r="L1092" s="67"/>
      <c r="M1092" s="64"/>
      <c r="N1092" s="16" t="str">
        <f aca="false">IF(M1092="","",SUMIF('Daily Fills'!L1071:L21057,'Growth Plan &amp; Statistics'!M1092,'Daily Fills'!O1071:O21057))</f>
        <v/>
      </c>
      <c r="O1092" s="15" t="str">
        <f aca="false">IF(N1092="","",SUMIF('Daily Fills'!L1071:L21057,'Growth Plan &amp; Statistics'!M1092,'Daily Fills'!P1071:P21057))</f>
        <v/>
      </c>
      <c r="P1092" s="15" t="str">
        <f aca="false">IF(O1092="","",SUMIF('Daily Fills'!L1071:L21069,'Growth Plan &amp; Statistics'!M1092,'Daily Fills'!E1071:E21069)/1000000)</f>
        <v/>
      </c>
      <c r="Q1092" s="16"/>
      <c r="R1092" s="16" t="str">
        <f aca="false">IF(N1092="","",F1092)</f>
        <v/>
      </c>
      <c r="S1092" s="10"/>
    </row>
    <row collapsed="false" customFormat="false" customHeight="false" hidden="false" ht="13.3" outlineLevel="0" r="1093">
      <c r="A1093" s="16" t="n">
        <v>1074</v>
      </c>
      <c r="B1093" s="16" t="n">
        <f aca="false">ROUNDUP(A1093/5,0)</f>
        <v>215</v>
      </c>
      <c r="C1093" s="16" t="n">
        <f aca="false">ROUNDUP(A1093/20.83333333,0)</f>
        <v>52</v>
      </c>
      <c r="D1093" s="65" t="inlineStr">
        <f aca="false">IF(M1093="",IF(C1093=C1092,D1092,EDATE(D1092,1)),M1093)</f>
        <is>
          <t/>
        </is>
      </c>
      <c r="E1093" s="16" t="n">
        <f aca="false">I1092</f>
        <v>10057775.81</v>
      </c>
      <c r="F1093" s="15" t="n">
        <f aca="false">ROUND(MIN($B$14,IF(SizeCalc="margin",E1093*$E$13*$E$12/100000,E1093*$I$13/$I$12/10)),2)</f>
        <v>100</v>
      </c>
      <c r="G1093" s="15" t="n">
        <f aca="false">$B$12*$B$13</f>
        <v>10</v>
      </c>
      <c r="H1093" s="15" t="n">
        <f aca="false">IF(Q1093="",G1093*F1093*10,Q1093)</f>
        <v>10000</v>
      </c>
      <c r="I1093" s="18" t="n">
        <f aca="false">E1093+H1093</f>
        <v>10067775.81</v>
      </c>
      <c r="J1093" s="18" t="n">
        <f aca="false">J1092+(I1093-I1092)</f>
        <v>10017775.81</v>
      </c>
      <c r="K1093" s="67" t="n">
        <f aca="false">H1093/E1093</f>
        <v>0.000994255607691856</v>
      </c>
      <c r="L1093" s="67"/>
      <c r="M1093" s="64"/>
      <c r="N1093" s="16" t="str">
        <f aca="false">IF(M1093="","",SUMIF('Daily Fills'!L1072:L21058,'Growth Plan &amp; Statistics'!M1093,'Daily Fills'!O1072:O21058))</f>
        <v/>
      </c>
      <c r="O1093" s="15" t="str">
        <f aca="false">IF(N1093="","",SUMIF('Daily Fills'!L1072:L21058,'Growth Plan &amp; Statistics'!M1093,'Daily Fills'!P1072:P21058))</f>
        <v/>
      </c>
      <c r="P1093" s="15" t="str">
        <f aca="false">IF(O1093="","",SUMIF('Daily Fills'!L1072:L21070,'Growth Plan &amp; Statistics'!M1093,'Daily Fills'!E1072:E21070)/1000000)</f>
        <v/>
      </c>
      <c r="Q1093" s="16"/>
      <c r="R1093" s="16" t="str">
        <f aca="false">IF(N1093="","",F1093)</f>
        <v/>
      </c>
      <c r="S1093" s="10"/>
    </row>
    <row collapsed="false" customFormat="false" customHeight="false" hidden="false" ht="13.3" outlineLevel="0" r="1094">
      <c r="A1094" s="16" t="n">
        <v>1075</v>
      </c>
      <c r="B1094" s="16" t="n">
        <f aca="false">ROUNDUP(A1094/5,0)</f>
        <v>215</v>
      </c>
      <c r="C1094" s="16" t="n">
        <f aca="false">ROUNDUP(A1094/20.83333333,0)</f>
        <v>52</v>
      </c>
      <c r="D1094" s="65" t="inlineStr">
        <f aca="false">IF(M1094="",IF(C1094=C1093,D1093,EDATE(D1093,1)),M1094)</f>
        <is>
          <t/>
        </is>
      </c>
      <c r="E1094" s="16" t="n">
        <f aca="false">I1093</f>
        <v>10067775.81</v>
      </c>
      <c r="F1094" s="15" t="n">
        <f aca="false">ROUND(MIN($B$14,IF(SizeCalc="margin",E1094*$E$13*$E$12/100000,E1094*$I$13/$I$12/10)),2)</f>
        <v>100</v>
      </c>
      <c r="G1094" s="15" t="n">
        <f aca="false">$B$12*$B$13</f>
        <v>10</v>
      </c>
      <c r="H1094" s="15" t="n">
        <f aca="false">IF(Q1094="",G1094*F1094*10,Q1094)</f>
        <v>10000</v>
      </c>
      <c r="I1094" s="18" t="n">
        <f aca="false">E1094+H1094</f>
        <v>10077775.81</v>
      </c>
      <c r="J1094" s="18" t="n">
        <f aca="false">J1093+(I1094-I1093)</f>
        <v>10027775.81</v>
      </c>
      <c r="K1094" s="67" t="n">
        <f aca="false">H1094/E1094</f>
        <v>0.000993268045367808</v>
      </c>
      <c r="L1094" s="67"/>
      <c r="M1094" s="64"/>
      <c r="N1094" s="16" t="str">
        <f aca="false">IF(M1094="","",SUMIF('Daily Fills'!L1073:L21059,'Growth Plan &amp; Statistics'!M1094,'Daily Fills'!O1073:O21059))</f>
        <v/>
      </c>
      <c r="O1094" s="15" t="str">
        <f aca="false">IF(N1094="","",SUMIF('Daily Fills'!L1073:L21059,'Growth Plan &amp; Statistics'!M1094,'Daily Fills'!P1073:P21059))</f>
        <v/>
      </c>
      <c r="P1094" s="15" t="str">
        <f aca="false">IF(O1094="","",SUMIF('Daily Fills'!L1073:L21071,'Growth Plan &amp; Statistics'!M1094,'Daily Fills'!E1073:E21071)/1000000)</f>
        <v/>
      </c>
      <c r="Q1094" s="16"/>
      <c r="R1094" s="16" t="str">
        <f aca="false">IF(N1094="","",F1094)</f>
        <v/>
      </c>
      <c r="S1094" s="10"/>
    </row>
    <row collapsed="false" customFormat="false" customHeight="false" hidden="false" ht="13.3" outlineLevel="0" r="1095">
      <c r="A1095" s="16" t="n">
        <v>1076</v>
      </c>
      <c r="B1095" s="16" t="n">
        <f aca="false">ROUNDUP(A1095/5,0)</f>
        <v>216</v>
      </c>
      <c r="C1095" s="16" t="n">
        <f aca="false">ROUNDUP(A1095/20.83333333,0)</f>
        <v>52</v>
      </c>
      <c r="D1095" s="65" t="inlineStr">
        <f aca="false">IF(M1095="",IF(C1095=C1094,D1094,EDATE(D1094,1)),M1095)</f>
        <is>
          <t/>
        </is>
      </c>
      <c r="E1095" s="16" t="n">
        <f aca="false">I1094</f>
        <v>10077775.81</v>
      </c>
      <c r="F1095" s="15" t="n">
        <f aca="false">ROUND(MIN($B$14,IF(SizeCalc="margin",E1095*$E$13*$E$12/100000,E1095*$I$13/$I$12/10)),2)</f>
        <v>100</v>
      </c>
      <c r="G1095" s="15" t="n">
        <f aca="false">$B$12*$B$13</f>
        <v>10</v>
      </c>
      <c r="H1095" s="15" t="n">
        <f aca="false">IF(Q1095="",G1095*F1095*10,Q1095)</f>
        <v>10000</v>
      </c>
      <c r="I1095" s="18" t="n">
        <f aca="false">E1095+H1095</f>
        <v>10087775.81</v>
      </c>
      <c r="J1095" s="18" t="n">
        <f aca="false">J1094+(I1095-I1094)</f>
        <v>10037775.81</v>
      </c>
      <c r="K1095" s="67" t="n">
        <f aca="false">H1095/E1095</f>
        <v>0.000992282442925271</v>
      </c>
      <c r="L1095" s="67"/>
      <c r="M1095" s="64"/>
      <c r="N1095" s="16" t="str">
        <f aca="false">IF(M1095="","",SUMIF('Daily Fills'!L1074:L21060,'Growth Plan &amp; Statistics'!M1095,'Daily Fills'!O1074:O21060))</f>
        <v/>
      </c>
      <c r="O1095" s="15" t="str">
        <f aca="false">IF(N1095="","",SUMIF('Daily Fills'!L1074:L21060,'Growth Plan &amp; Statistics'!M1095,'Daily Fills'!P1074:P21060))</f>
        <v/>
      </c>
      <c r="P1095" s="15" t="str">
        <f aca="false">IF(O1095="","",SUMIF('Daily Fills'!L1074:L21072,'Growth Plan &amp; Statistics'!M1095,'Daily Fills'!E1074:E21072)/1000000)</f>
        <v/>
      </c>
      <c r="Q1095" s="16"/>
      <c r="R1095" s="16" t="str">
        <f aca="false">IF(N1095="","",F1095)</f>
        <v/>
      </c>
      <c r="S1095" s="10"/>
    </row>
    <row collapsed="false" customFormat="false" customHeight="false" hidden="false" ht="13.3" outlineLevel="0" r="1096">
      <c r="A1096" s="16" t="n">
        <v>1077</v>
      </c>
      <c r="B1096" s="16" t="n">
        <f aca="false">ROUNDUP(A1096/5,0)</f>
        <v>216</v>
      </c>
      <c r="C1096" s="16" t="n">
        <f aca="false">ROUNDUP(A1096/20.83333333,0)</f>
        <v>52</v>
      </c>
      <c r="D1096" s="65" t="inlineStr">
        <f aca="false">IF(M1096="",IF(C1096=C1095,D1095,EDATE(D1095,1)),M1096)</f>
        <is>
          <t/>
        </is>
      </c>
      <c r="E1096" s="16" t="n">
        <f aca="false">I1095</f>
        <v>10087775.81</v>
      </c>
      <c r="F1096" s="15" t="n">
        <f aca="false">ROUND(MIN($B$14,IF(SizeCalc="margin",E1096*$E$13*$E$12/100000,E1096*$I$13/$I$12/10)),2)</f>
        <v>100</v>
      </c>
      <c r="G1096" s="15" t="n">
        <f aca="false">$B$12*$B$13</f>
        <v>10</v>
      </c>
      <c r="H1096" s="15" t="n">
        <f aca="false">IF(Q1096="",G1096*F1096*10,Q1096)</f>
        <v>10000</v>
      </c>
      <c r="I1096" s="18" t="n">
        <f aca="false">E1096+H1096</f>
        <v>10097775.81</v>
      </c>
      <c r="J1096" s="18" t="n">
        <f aca="false">J1095+(I1096-I1095)</f>
        <v>10047775.81</v>
      </c>
      <c r="K1096" s="67" t="n">
        <f aca="false">H1096/E1096</f>
        <v>0.00099129879453576</v>
      </c>
      <c r="L1096" s="67"/>
      <c r="M1096" s="64"/>
      <c r="N1096" s="16" t="str">
        <f aca="false">IF(M1096="","",SUMIF('Daily Fills'!L1075:L21061,'Growth Plan &amp; Statistics'!M1096,'Daily Fills'!O1075:O21061))</f>
        <v/>
      </c>
      <c r="O1096" s="15" t="str">
        <f aca="false">IF(N1096="","",SUMIF('Daily Fills'!L1075:L21061,'Growth Plan &amp; Statistics'!M1096,'Daily Fills'!P1075:P21061))</f>
        <v/>
      </c>
      <c r="P1096" s="15" t="str">
        <f aca="false">IF(O1096="","",SUMIF('Daily Fills'!L1075:L21073,'Growth Plan &amp; Statistics'!M1096,'Daily Fills'!E1075:E21073)/1000000)</f>
        <v/>
      </c>
      <c r="Q1096" s="16"/>
      <c r="R1096" s="16" t="str">
        <f aca="false">IF(N1096="","",F1096)</f>
        <v/>
      </c>
      <c r="S1096" s="10"/>
    </row>
    <row collapsed="false" customFormat="false" customHeight="false" hidden="false" ht="13.3" outlineLevel="0" r="1097">
      <c r="A1097" s="16" t="n">
        <v>1078</v>
      </c>
      <c r="B1097" s="16" t="n">
        <f aca="false">ROUNDUP(A1097/5,0)</f>
        <v>216</v>
      </c>
      <c r="C1097" s="16" t="n">
        <f aca="false">ROUNDUP(A1097/20.83333333,0)</f>
        <v>52</v>
      </c>
      <c r="D1097" s="65" t="inlineStr">
        <f aca="false">IF(M1097="",IF(C1097=C1096,D1096,EDATE(D1096,1)),M1097)</f>
        <is>
          <t/>
        </is>
      </c>
      <c r="E1097" s="16" t="n">
        <f aca="false">I1096</f>
        <v>10097775.81</v>
      </c>
      <c r="F1097" s="15" t="n">
        <f aca="false">ROUND(MIN($B$14,IF(SizeCalc="margin",E1097*$E$13*$E$12/100000,E1097*$I$13/$I$12/10)),2)</f>
        <v>100</v>
      </c>
      <c r="G1097" s="15" t="n">
        <f aca="false">$B$12*$B$13</f>
        <v>10</v>
      </c>
      <c r="H1097" s="15" t="n">
        <f aca="false">IF(Q1097="",G1097*F1097*10,Q1097)</f>
        <v>10000</v>
      </c>
      <c r="I1097" s="18" t="n">
        <f aca="false">E1097+H1097</f>
        <v>10107775.81</v>
      </c>
      <c r="J1097" s="18" t="n">
        <f aca="false">J1096+(I1097-I1096)</f>
        <v>10057775.81</v>
      </c>
      <c r="K1097" s="67" t="n">
        <f aca="false">H1097/E1097</f>
        <v>0.000990317094393879</v>
      </c>
      <c r="L1097" s="67"/>
      <c r="M1097" s="64"/>
      <c r="N1097" s="16" t="str">
        <f aca="false">IF(M1097="","",SUMIF('Daily Fills'!L1076:L21062,'Growth Plan &amp; Statistics'!M1097,'Daily Fills'!O1076:O21062))</f>
        <v/>
      </c>
      <c r="O1097" s="15" t="str">
        <f aca="false">IF(N1097="","",SUMIF('Daily Fills'!L1076:L21062,'Growth Plan &amp; Statistics'!M1097,'Daily Fills'!P1076:P21062))</f>
        <v/>
      </c>
      <c r="P1097" s="15" t="str">
        <f aca="false">IF(O1097="","",SUMIF('Daily Fills'!L1076:L21074,'Growth Plan &amp; Statistics'!M1097,'Daily Fills'!E1076:E21074)/1000000)</f>
        <v/>
      </c>
      <c r="Q1097" s="16"/>
      <c r="R1097" s="16" t="str">
        <f aca="false">IF(N1097="","",F1097)</f>
        <v/>
      </c>
      <c r="S1097" s="10"/>
    </row>
    <row collapsed="false" customFormat="false" customHeight="false" hidden="false" ht="13.3" outlineLevel="0" r="1098">
      <c r="A1098" s="16" t="n">
        <v>1079</v>
      </c>
      <c r="B1098" s="16" t="n">
        <f aca="false">ROUNDUP(A1098/5,0)</f>
        <v>216</v>
      </c>
      <c r="C1098" s="16" t="n">
        <f aca="false">ROUNDUP(A1098/20.83333333,0)</f>
        <v>52</v>
      </c>
      <c r="D1098" s="65" t="inlineStr">
        <f aca="false">IF(M1098="",IF(C1098=C1097,D1097,EDATE(D1097,1)),M1098)</f>
        <is>
          <t/>
        </is>
      </c>
      <c r="E1098" s="16" t="n">
        <f aca="false">I1097</f>
        <v>10107775.81</v>
      </c>
      <c r="F1098" s="15" t="n">
        <f aca="false">ROUND(MIN($B$14,IF(SizeCalc="margin",E1098*$E$13*$E$12/100000,E1098*$I$13/$I$12/10)),2)</f>
        <v>100</v>
      </c>
      <c r="G1098" s="15" t="n">
        <f aca="false">$B$12*$B$13</f>
        <v>10</v>
      </c>
      <c r="H1098" s="15" t="n">
        <f aca="false">IF(Q1098="",G1098*F1098*10,Q1098)</f>
        <v>10000</v>
      </c>
      <c r="I1098" s="18" t="n">
        <f aca="false">E1098+H1098</f>
        <v>10117775.81</v>
      </c>
      <c r="J1098" s="18" t="n">
        <f aca="false">J1097+(I1098-I1097)</f>
        <v>10067775.81</v>
      </c>
      <c r="K1098" s="67" t="n">
        <f aca="false">H1098/E1098</f>
        <v>0.000989337336717206</v>
      </c>
      <c r="L1098" s="67"/>
      <c r="M1098" s="64"/>
      <c r="N1098" s="16" t="str">
        <f aca="false">IF(M1098="","",SUMIF('Daily Fills'!L1077:L21063,'Growth Plan &amp; Statistics'!M1098,'Daily Fills'!O1077:O21063))</f>
        <v/>
      </c>
      <c r="O1098" s="15" t="str">
        <f aca="false">IF(N1098="","",SUMIF('Daily Fills'!L1077:L21063,'Growth Plan &amp; Statistics'!M1098,'Daily Fills'!P1077:P21063))</f>
        <v/>
      </c>
      <c r="P1098" s="15" t="str">
        <f aca="false">IF(O1098="","",SUMIF('Daily Fills'!L1077:L21075,'Growth Plan &amp; Statistics'!M1098,'Daily Fills'!E1077:E21075)/1000000)</f>
        <v/>
      </c>
      <c r="Q1098" s="16"/>
      <c r="R1098" s="16" t="str">
        <f aca="false">IF(N1098="","",F1098)</f>
        <v/>
      </c>
      <c r="S1098" s="10"/>
    </row>
    <row collapsed="false" customFormat="false" customHeight="false" hidden="false" ht="13.3" outlineLevel="0" r="1099">
      <c r="A1099" s="16" t="n">
        <v>1080</v>
      </c>
      <c r="B1099" s="16" t="n">
        <f aca="false">ROUNDUP(A1099/5,0)</f>
        <v>216</v>
      </c>
      <c r="C1099" s="16" t="n">
        <f aca="false">ROUNDUP(A1099/20.83333333,0)</f>
        <v>52</v>
      </c>
      <c r="D1099" s="65" t="inlineStr">
        <f aca="false">IF(M1099="",IF(C1099=C1098,D1098,EDATE(D1098,1)),M1099)</f>
        <is>
          <t/>
        </is>
      </c>
      <c r="E1099" s="16" t="n">
        <f aca="false">I1098</f>
        <v>10117775.81</v>
      </c>
      <c r="F1099" s="15" t="n">
        <f aca="false">ROUND(MIN($B$14,IF(SizeCalc="margin",E1099*$E$13*$E$12/100000,E1099*$I$13/$I$12/10)),2)</f>
        <v>100</v>
      </c>
      <c r="G1099" s="15" t="n">
        <f aca="false">$B$12*$B$13</f>
        <v>10</v>
      </c>
      <c r="H1099" s="15" t="n">
        <f aca="false">IF(Q1099="",G1099*F1099*10,Q1099)</f>
        <v>10000</v>
      </c>
      <c r="I1099" s="18" t="n">
        <f aca="false">E1099+H1099</f>
        <v>10127775.81</v>
      </c>
      <c r="J1099" s="18" t="n">
        <f aca="false">J1098+(I1099-I1098)</f>
        <v>10077775.81</v>
      </c>
      <c r="K1099" s="67" t="n">
        <f aca="false">H1099/E1099</f>
        <v>0.000988359515746178</v>
      </c>
      <c r="L1099" s="67"/>
      <c r="M1099" s="64"/>
      <c r="N1099" s="16" t="str">
        <f aca="false">IF(M1099="","",SUMIF('Daily Fills'!L1078:L21064,'Growth Plan &amp; Statistics'!M1099,'Daily Fills'!O1078:O21064))</f>
        <v/>
      </c>
      <c r="O1099" s="15" t="str">
        <f aca="false">IF(N1099="","",SUMIF('Daily Fills'!L1078:L21064,'Growth Plan &amp; Statistics'!M1099,'Daily Fills'!P1078:P21064))</f>
        <v/>
      </c>
      <c r="P1099" s="15" t="str">
        <f aca="false">IF(O1099="","",SUMIF('Daily Fills'!L1078:L21076,'Growth Plan &amp; Statistics'!M1099,'Daily Fills'!E1078:E21076)/1000000)</f>
        <v/>
      </c>
      <c r="Q1099" s="16"/>
      <c r="R1099" s="16" t="str">
        <f aca="false">IF(N1099="","",F1099)</f>
        <v/>
      </c>
      <c r="S1099" s="10"/>
    </row>
    <row collapsed="false" customFormat="false" customHeight="false" hidden="false" ht="13.3" outlineLevel="0" r="1100">
      <c r="A1100" s="16" t="n">
        <v>1081</v>
      </c>
      <c r="B1100" s="16" t="n">
        <f aca="false">ROUNDUP(A1100/5,0)</f>
        <v>217</v>
      </c>
      <c r="C1100" s="16" t="n">
        <f aca="false">ROUNDUP(A1100/20.83333333,0)</f>
        <v>52</v>
      </c>
      <c r="D1100" s="65" t="inlineStr">
        <f aca="false">IF(M1100="",IF(C1100=C1099,D1099,EDATE(D1099,1)),M1100)</f>
        <is>
          <t/>
        </is>
      </c>
      <c r="E1100" s="16" t="n">
        <f aca="false">I1099</f>
        <v>10127775.81</v>
      </c>
      <c r="F1100" s="15" t="n">
        <f aca="false">ROUND(MIN($B$14,IF(SizeCalc="margin",E1100*$E$13*$E$12/100000,E1100*$I$13/$I$12/10)),2)</f>
        <v>100</v>
      </c>
      <c r="G1100" s="15" t="n">
        <f aca="false">$B$12*$B$13</f>
        <v>10</v>
      </c>
      <c r="H1100" s="15" t="n">
        <f aca="false">IF(Q1100="",G1100*F1100*10,Q1100)</f>
        <v>10000</v>
      </c>
      <c r="I1100" s="18" t="n">
        <f aca="false">E1100+H1100</f>
        <v>10137775.81</v>
      </c>
      <c r="J1100" s="18" t="n">
        <f aca="false">J1099+(I1100-I1099)</f>
        <v>10087775.81</v>
      </c>
      <c r="K1100" s="67" t="n">
        <f aca="false">H1100/E1100</f>
        <v>0.000987383625743983</v>
      </c>
      <c r="L1100" s="67"/>
      <c r="M1100" s="64"/>
      <c r="N1100" s="16" t="str">
        <f aca="false">IF(M1100="","",SUMIF('Daily Fills'!L1079:L21065,'Growth Plan &amp; Statistics'!M1100,'Daily Fills'!O1079:O21065))</f>
        <v/>
      </c>
      <c r="O1100" s="15" t="str">
        <f aca="false">IF(N1100="","",SUMIF('Daily Fills'!L1079:L21065,'Growth Plan &amp; Statistics'!M1100,'Daily Fills'!P1079:P21065))</f>
        <v/>
      </c>
      <c r="P1100" s="15" t="str">
        <f aca="false">IF(O1100="","",SUMIF('Daily Fills'!L1079:L21077,'Growth Plan &amp; Statistics'!M1100,'Daily Fills'!E1079:E21077)/1000000)</f>
        <v/>
      </c>
      <c r="Q1100" s="16"/>
      <c r="R1100" s="16" t="str">
        <f aca="false">IF(N1100="","",F1100)</f>
        <v/>
      </c>
      <c r="S1100" s="10"/>
    </row>
    <row collapsed="false" customFormat="false" customHeight="false" hidden="false" ht="13.3" outlineLevel="0" r="1101">
      <c r="A1101" s="16" t="n">
        <v>1082</v>
      </c>
      <c r="B1101" s="16" t="n">
        <f aca="false">ROUNDUP(A1101/5,0)</f>
        <v>217</v>
      </c>
      <c r="C1101" s="16" t="n">
        <f aca="false">ROUNDUP(A1101/20.83333333,0)</f>
        <v>52</v>
      </c>
      <c r="D1101" s="65" t="inlineStr">
        <f aca="false">IF(M1101="",IF(C1101=C1100,D1100,EDATE(D1100,1)),M1101)</f>
        <is>
          <t/>
        </is>
      </c>
      <c r="E1101" s="16" t="n">
        <f aca="false">I1100</f>
        <v>10137775.81</v>
      </c>
      <c r="F1101" s="15" t="n">
        <f aca="false">ROUND(MIN($B$14,IF(SizeCalc="margin",E1101*$E$13*$E$12/100000,E1101*$I$13/$I$12/10)),2)</f>
        <v>100</v>
      </c>
      <c r="G1101" s="15" t="n">
        <f aca="false">$B$12*$B$13</f>
        <v>10</v>
      </c>
      <c r="H1101" s="15" t="n">
        <f aca="false">IF(Q1101="",G1101*F1101*10,Q1101)</f>
        <v>10000</v>
      </c>
      <c r="I1101" s="18" t="n">
        <f aca="false">E1101+H1101</f>
        <v>10147775.81</v>
      </c>
      <c r="J1101" s="18" t="n">
        <f aca="false">J1100+(I1101-I1100)</f>
        <v>10097775.81</v>
      </c>
      <c r="K1101" s="67" t="n">
        <f aca="false">H1101/E1101</f>
        <v>0.000986409660996439</v>
      </c>
      <c r="L1101" s="67"/>
      <c r="M1101" s="64"/>
      <c r="N1101" s="16" t="str">
        <f aca="false">IF(M1101="","",SUMIF('Daily Fills'!L1080:L21066,'Growth Plan &amp; Statistics'!M1101,'Daily Fills'!O1080:O21066))</f>
        <v/>
      </c>
      <c r="O1101" s="15" t="str">
        <f aca="false">IF(N1101="","",SUMIF('Daily Fills'!L1080:L21066,'Growth Plan &amp; Statistics'!M1101,'Daily Fills'!P1080:P21066))</f>
        <v/>
      </c>
      <c r="P1101" s="15" t="str">
        <f aca="false">IF(O1101="","",SUMIF('Daily Fills'!L1080:L21078,'Growth Plan &amp; Statistics'!M1101,'Daily Fills'!E1080:E21078)/1000000)</f>
        <v/>
      </c>
      <c r="Q1101" s="16"/>
      <c r="R1101" s="16" t="str">
        <f aca="false">IF(N1101="","",F1101)</f>
        <v/>
      </c>
      <c r="S1101" s="10"/>
    </row>
    <row collapsed="false" customFormat="false" customHeight="false" hidden="false" ht="13.3" outlineLevel="0" r="1102">
      <c r="A1102" s="16" t="n">
        <v>1083</v>
      </c>
      <c r="B1102" s="16" t="n">
        <f aca="false">ROUNDUP(A1102/5,0)</f>
        <v>217</v>
      </c>
      <c r="C1102" s="16" t="n">
        <f aca="false">ROUNDUP(A1102/20.83333333,0)</f>
        <v>52</v>
      </c>
      <c r="D1102" s="65" t="inlineStr">
        <f aca="false">IF(M1102="",IF(C1102=C1101,D1101,EDATE(D1101,1)),M1102)</f>
        <is>
          <t/>
        </is>
      </c>
      <c r="E1102" s="16" t="n">
        <f aca="false">I1101</f>
        <v>10147775.81</v>
      </c>
      <c r="F1102" s="15" t="n">
        <f aca="false">ROUND(MIN($B$14,IF(SizeCalc="margin",E1102*$E$13*$E$12/100000,E1102*$I$13/$I$12/10)),2)</f>
        <v>100</v>
      </c>
      <c r="G1102" s="15" t="n">
        <f aca="false">$B$12*$B$13</f>
        <v>10</v>
      </c>
      <c r="H1102" s="15" t="n">
        <f aca="false">IF(Q1102="",G1102*F1102*10,Q1102)</f>
        <v>10000</v>
      </c>
      <c r="I1102" s="18" t="n">
        <f aca="false">E1102+H1102</f>
        <v>10157775.81</v>
      </c>
      <c r="J1102" s="18" t="n">
        <f aca="false">J1101+(I1102-I1101)</f>
        <v>10107775.81</v>
      </c>
      <c r="K1102" s="67" t="n">
        <f aca="false">H1102/E1102</f>
        <v>0.000985437615811893</v>
      </c>
      <c r="L1102" s="67"/>
      <c r="M1102" s="64"/>
      <c r="N1102" s="16" t="str">
        <f aca="false">IF(M1102="","",SUMIF('Daily Fills'!L1081:L21067,'Growth Plan &amp; Statistics'!M1102,'Daily Fills'!O1081:O21067))</f>
        <v/>
      </c>
      <c r="O1102" s="15" t="str">
        <f aca="false">IF(N1102="","",SUMIF('Daily Fills'!L1081:L21067,'Growth Plan &amp; Statistics'!M1102,'Daily Fills'!P1081:P21067))</f>
        <v/>
      </c>
      <c r="P1102" s="15" t="str">
        <f aca="false">IF(O1102="","",SUMIF('Daily Fills'!L1081:L21079,'Growth Plan &amp; Statistics'!M1102,'Daily Fills'!E1081:E21079)/1000000)</f>
        <v/>
      </c>
      <c r="Q1102" s="16"/>
      <c r="R1102" s="16" t="str">
        <f aca="false">IF(N1102="","",F1102)</f>
        <v/>
      </c>
      <c r="S1102" s="10"/>
    </row>
    <row collapsed="false" customFormat="false" customHeight="false" hidden="false" ht="13.3" outlineLevel="0" r="1103">
      <c r="A1103" s="16" t="n">
        <v>1084</v>
      </c>
      <c r="B1103" s="16" t="n">
        <f aca="false">ROUNDUP(A1103/5,0)</f>
        <v>217</v>
      </c>
      <c r="C1103" s="16" t="n">
        <f aca="false">ROUNDUP(A1103/20.83333333,0)</f>
        <v>53</v>
      </c>
      <c r="D1103" s="65" t="n">
        <f aca="false">IF(M1103="",IF(C1103=C1102,D1102,EDATE(D1102,1)),M1103)</f>
        <v>43393</v>
      </c>
      <c r="E1103" s="16" t="n">
        <f aca="false">I1102</f>
        <v>10157775.81</v>
      </c>
      <c r="F1103" s="15" t="n">
        <f aca="false">ROUND(MIN($B$14,IF(SizeCalc="margin",E1103*$E$13*$E$12/100000,E1103*$I$13/$I$12/10)),2)</f>
        <v>100</v>
      </c>
      <c r="G1103" s="15" t="n">
        <f aca="false">$B$12*$B$13</f>
        <v>10</v>
      </c>
      <c r="H1103" s="15" t="n">
        <f aca="false">IF(Q1103="",G1103*F1103*10,Q1103)</f>
        <v>10000</v>
      </c>
      <c r="I1103" s="18" t="n">
        <f aca="false">E1103+H1103</f>
        <v>10167775.81</v>
      </c>
      <c r="J1103" s="18" t="n">
        <f aca="false">J1102+(I1103-I1102)</f>
        <v>10117775.81</v>
      </c>
      <c r="K1103" s="67" t="n">
        <f aca="false">H1103/E1103</f>
        <v>0.000984467484521102</v>
      </c>
      <c r="L1103" s="67"/>
      <c r="M1103" s="64"/>
      <c r="N1103" s="16" t="str">
        <f aca="false">IF(M1103="","",SUMIF('Daily Fills'!L1082:L21068,'Growth Plan &amp; Statistics'!M1103,'Daily Fills'!O1082:O21068))</f>
        <v/>
      </c>
      <c r="O1103" s="15" t="str">
        <f aca="false">IF(N1103="","",SUMIF('Daily Fills'!L1082:L21068,'Growth Plan &amp; Statistics'!M1103,'Daily Fills'!P1082:P21068))</f>
        <v/>
      </c>
      <c r="P1103" s="15" t="str">
        <f aca="false">IF(O1103="","",SUMIF('Daily Fills'!L1082:L21080,'Growth Plan &amp; Statistics'!M1103,'Daily Fills'!E1082:E21080)/1000000)</f>
        <v/>
      </c>
      <c r="Q1103" s="16"/>
      <c r="R1103" s="16" t="str">
        <f aca="false">IF(N1103="","",F1103)</f>
        <v/>
      </c>
      <c r="S1103" s="10"/>
    </row>
    <row collapsed="false" customFormat="false" customHeight="false" hidden="false" ht="13.3" outlineLevel="0" r="1104">
      <c r="A1104" s="16" t="n">
        <v>1085</v>
      </c>
      <c r="B1104" s="16" t="n">
        <f aca="false">ROUNDUP(A1104/5,0)</f>
        <v>217</v>
      </c>
      <c r="C1104" s="16" t="n">
        <f aca="false">ROUNDUP(A1104/20.83333333,0)</f>
        <v>53</v>
      </c>
      <c r="D1104" s="65" t="inlineStr">
        <f aca="false">IF(M1104="",IF(C1104=C1103,D1103,EDATE(D1103,1)),M1104)</f>
        <is>
          <t/>
        </is>
      </c>
      <c r="E1104" s="16" t="n">
        <f aca="false">I1103</f>
        <v>10167775.81</v>
      </c>
      <c r="F1104" s="15" t="n">
        <f aca="false">ROUND(MIN($B$14,IF(SizeCalc="margin",E1104*$E$13*$E$12/100000,E1104*$I$13/$I$12/10)),2)</f>
        <v>100</v>
      </c>
      <c r="G1104" s="15" t="n">
        <f aca="false">$B$12*$B$13</f>
        <v>10</v>
      </c>
      <c r="H1104" s="15" t="n">
        <f aca="false">IF(Q1104="",G1104*F1104*10,Q1104)</f>
        <v>10000</v>
      </c>
      <c r="I1104" s="18" t="n">
        <f aca="false">E1104+H1104</f>
        <v>10177775.81</v>
      </c>
      <c r="J1104" s="18" t="n">
        <f aca="false">J1103+(I1104-I1103)</f>
        <v>10127775.81</v>
      </c>
      <c r="K1104" s="67" t="n">
        <f aca="false">H1104/E1104</f>
        <v>0.000983499261477127</v>
      </c>
      <c r="L1104" s="67"/>
      <c r="M1104" s="64"/>
      <c r="N1104" s="16" t="str">
        <f aca="false">IF(M1104="","",SUMIF('Daily Fills'!L1083:L21069,'Growth Plan &amp; Statistics'!M1104,'Daily Fills'!O1083:O21069))</f>
        <v/>
      </c>
      <c r="O1104" s="15" t="str">
        <f aca="false">IF(N1104="","",SUMIF('Daily Fills'!L1083:L21069,'Growth Plan &amp; Statistics'!M1104,'Daily Fills'!P1083:P21069))</f>
        <v/>
      </c>
      <c r="P1104" s="15" t="str">
        <f aca="false">IF(O1104="","",SUMIF('Daily Fills'!L1083:L21081,'Growth Plan &amp; Statistics'!M1104,'Daily Fills'!E1083:E21081)/1000000)</f>
        <v/>
      </c>
      <c r="Q1104" s="16"/>
      <c r="R1104" s="16" t="str">
        <f aca="false">IF(N1104="","",F1104)</f>
        <v/>
      </c>
      <c r="S1104" s="10"/>
    </row>
    <row collapsed="false" customFormat="false" customHeight="false" hidden="false" ht="13.3" outlineLevel="0" r="1105">
      <c r="A1105" s="16" t="n">
        <v>1086</v>
      </c>
      <c r="B1105" s="16" t="n">
        <f aca="false">ROUNDUP(A1105/5,0)</f>
        <v>218</v>
      </c>
      <c r="C1105" s="16" t="n">
        <f aca="false">ROUNDUP(A1105/20.83333333,0)</f>
        <v>53</v>
      </c>
      <c r="D1105" s="65" t="inlineStr">
        <f aca="false">IF(M1105="",IF(C1105=C1104,D1104,EDATE(D1104,1)),M1105)</f>
        <is>
          <t/>
        </is>
      </c>
      <c r="E1105" s="16" t="n">
        <f aca="false">I1104</f>
        <v>10177775.81</v>
      </c>
      <c r="F1105" s="15" t="n">
        <f aca="false">ROUND(MIN($B$14,IF(SizeCalc="margin",E1105*$E$13*$E$12/100000,E1105*$I$13/$I$12/10)),2)</f>
        <v>100</v>
      </c>
      <c r="G1105" s="15" t="n">
        <f aca="false">$B$12*$B$13</f>
        <v>10</v>
      </c>
      <c r="H1105" s="15" t="n">
        <f aca="false">IF(Q1105="",G1105*F1105*10,Q1105)</f>
        <v>10000</v>
      </c>
      <c r="I1105" s="18" t="n">
        <f aca="false">E1105+H1105</f>
        <v>10187775.81</v>
      </c>
      <c r="J1105" s="18" t="n">
        <f aca="false">J1104+(I1105-I1104)</f>
        <v>10137775.81</v>
      </c>
      <c r="K1105" s="67" t="n">
        <f aca="false">H1105/E1105</f>
        <v>0.000982532941055222</v>
      </c>
      <c r="L1105" s="67"/>
      <c r="M1105" s="64"/>
      <c r="N1105" s="16" t="str">
        <f aca="false">IF(M1105="","",SUMIF('Daily Fills'!L1084:L21070,'Growth Plan &amp; Statistics'!M1105,'Daily Fills'!O1084:O21070))</f>
        <v/>
      </c>
      <c r="O1105" s="15" t="str">
        <f aca="false">IF(N1105="","",SUMIF('Daily Fills'!L1084:L21070,'Growth Plan &amp; Statistics'!M1105,'Daily Fills'!P1084:P21070))</f>
        <v/>
      </c>
      <c r="P1105" s="15" t="str">
        <f aca="false">IF(O1105="","",SUMIF('Daily Fills'!L1084:L21082,'Growth Plan &amp; Statistics'!M1105,'Daily Fills'!E1084:E21082)/1000000)</f>
        <v/>
      </c>
      <c r="Q1105" s="16"/>
      <c r="R1105" s="16" t="str">
        <f aca="false">IF(N1105="","",F1105)</f>
        <v/>
      </c>
      <c r="S1105" s="10"/>
    </row>
    <row collapsed="false" customFormat="false" customHeight="false" hidden="false" ht="13.3" outlineLevel="0" r="1106">
      <c r="A1106" s="16" t="n">
        <v>1087</v>
      </c>
      <c r="B1106" s="16" t="n">
        <f aca="false">ROUNDUP(A1106/5,0)</f>
        <v>218</v>
      </c>
      <c r="C1106" s="16" t="n">
        <f aca="false">ROUNDUP(A1106/20.83333333,0)</f>
        <v>53</v>
      </c>
      <c r="D1106" s="65" t="inlineStr">
        <f aca="false">IF(M1106="",IF(C1106=C1105,D1105,EDATE(D1105,1)),M1106)</f>
        <is>
          <t/>
        </is>
      </c>
      <c r="E1106" s="16" t="n">
        <f aca="false">I1105</f>
        <v>10187775.81</v>
      </c>
      <c r="F1106" s="15" t="n">
        <f aca="false">ROUND(MIN($B$14,IF(SizeCalc="margin",E1106*$E$13*$E$12/100000,E1106*$I$13/$I$12/10)),2)</f>
        <v>100</v>
      </c>
      <c r="G1106" s="15" t="n">
        <f aca="false">$B$12*$B$13</f>
        <v>10</v>
      </c>
      <c r="H1106" s="15" t="n">
        <f aca="false">IF(Q1106="",G1106*F1106*10,Q1106)</f>
        <v>10000</v>
      </c>
      <c r="I1106" s="18" t="n">
        <f aca="false">E1106+H1106</f>
        <v>10197775.81</v>
      </c>
      <c r="J1106" s="18" t="n">
        <f aca="false">J1105+(I1106-I1105)</f>
        <v>10147775.81</v>
      </c>
      <c r="K1106" s="67" t="n">
        <f aca="false">H1106/E1106</f>
        <v>0.000981568517652726</v>
      </c>
      <c r="L1106" s="67"/>
      <c r="M1106" s="64"/>
      <c r="N1106" s="16" t="str">
        <f aca="false">IF(M1106="","",SUMIF('Daily Fills'!L1085:L21071,'Growth Plan &amp; Statistics'!M1106,'Daily Fills'!O1085:O21071))</f>
        <v/>
      </c>
      <c r="O1106" s="15" t="str">
        <f aca="false">IF(N1106="","",SUMIF('Daily Fills'!L1085:L21071,'Growth Plan &amp; Statistics'!M1106,'Daily Fills'!P1085:P21071))</f>
        <v/>
      </c>
      <c r="P1106" s="15" t="str">
        <f aca="false">IF(O1106="","",SUMIF('Daily Fills'!L1085:L21083,'Growth Plan &amp; Statistics'!M1106,'Daily Fills'!E1085:E21083)/1000000)</f>
        <v/>
      </c>
      <c r="Q1106" s="16"/>
      <c r="R1106" s="16" t="str">
        <f aca="false">IF(N1106="","",F1106)</f>
        <v/>
      </c>
      <c r="S1106" s="10"/>
    </row>
    <row collapsed="false" customFormat="false" customHeight="false" hidden="false" ht="13.3" outlineLevel="0" r="1107">
      <c r="A1107" s="16" t="n">
        <v>1088</v>
      </c>
      <c r="B1107" s="16" t="n">
        <f aca="false">ROUNDUP(A1107/5,0)</f>
        <v>218</v>
      </c>
      <c r="C1107" s="16" t="n">
        <f aca="false">ROUNDUP(A1107/20.83333333,0)</f>
        <v>53</v>
      </c>
      <c r="D1107" s="65" t="inlineStr">
        <f aca="false">IF(M1107="",IF(C1107=C1106,D1106,EDATE(D1106,1)),M1107)</f>
        <is>
          <t/>
        </is>
      </c>
      <c r="E1107" s="16" t="n">
        <f aca="false">I1106</f>
        <v>10197775.81</v>
      </c>
      <c r="F1107" s="15" t="n">
        <f aca="false">ROUND(MIN($B$14,IF(SizeCalc="margin",E1107*$E$13*$E$12/100000,E1107*$I$13/$I$12/10)),2)</f>
        <v>100</v>
      </c>
      <c r="G1107" s="15" t="n">
        <f aca="false">$B$12*$B$13</f>
        <v>10</v>
      </c>
      <c r="H1107" s="15" t="n">
        <f aca="false">IF(Q1107="",G1107*F1107*10,Q1107)</f>
        <v>10000</v>
      </c>
      <c r="I1107" s="18" t="n">
        <f aca="false">E1107+H1107</f>
        <v>10207775.81</v>
      </c>
      <c r="J1107" s="18" t="n">
        <f aca="false">J1106+(I1107-I1106)</f>
        <v>10157775.81</v>
      </c>
      <c r="K1107" s="67" t="n">
        <f aca="false">H1107/E1107</f>
        <v>0.000980605985688952</v>
      </c>
      <c r="L1107" s="67"/>
      <c r="M1107" s="64"/>
      <c r="N1107" s="16" t="str">
        <f aca="false">IF(M1107="","",SUMIF('Daily Fills'!L1086:L21072,'Growth Plan &amp; Statistics'!M1107,'Daily Fills'!O1086:O21072))</f>
        <v/>
      </c>
      <c r="O1107" s="15" t="str">
        <f aca="false">IF(N1107="","",SUMIF('Daily Fills'!L1086:L21072,'Growth Plan &amp; Statistics'!M1107,'Daily Fills'!P1086:P21072))</f>
        <v/>
      </c>
      <c r="P1107" s="15" t="str">
        <f aca="false">IF(O1107="","",SUMIF('Daily Fills'!L1086:L21084,'Growth Plan &amp; Statistics'!M1107,'Daily Fills'!E1086:E21084)/1000000)</f>
        <v/>
      </c>
      <c r="Q1107" s="16"/>
      <c r="R1107" s="16" t="str">
        <f aca="false">IF(N1107="","",F1107)</f>
        <v/>
      </c>
      <c r="S1107" s="10"/>
    </row>
    <row collapsed="false" customFormat="false" customHeight="false" hidden="false" ht="13.3" outlineLevel="0" r="1108">
      <c r="A1108" s="16" t="n">
        <v>1089</v>
      </c>
      <c r="B1108" s="16" t="n">
        <f aca="false">ROUNDUP(A1108/5,0)</f>
        <v>218</v>
      </c>
      <c r="C1108" s="16" t="n">
        <f aca="false">ROUNDUP(A1108/20.83333333,0)</f>
        <v>53</v>
      </c>
      <c r="D1108" s="65" t="inlineStr">
        <f aca="false">IF(M1108="",IF(C1108=C1107,D1107,EDATE(D1107,1)),M1108)</f>
        <is>
          <t/>
        </is>
      </c>
      <c r="E1108" s="16" t="n">
        <f aca="false">I1107</f>
        <v>10207775.81</v>
      </c>
      <c r="F1108" s="15" t="n">
        <f aca="false">ROUND(MIN($B$14,IF(SizeCalc="margin",E1108*$E$13*$E$12/100000,E1108*$I$13/$I$12/10)),2)</f>
        <v>100</v>
      </c>
      <c r="G1108" s="15" t="n">
        <f aca="false">$B$12*$B$13</f>
        <v>10</v>
      </c>
      <c r="H1108" s="15" t="n">
        <f aca="false">IF(Q1108="",G1108*F1108*10,Q1108)</f>
        <v>10000</v>
      </c>
      <c r="I1108" s="18" t="n">
        <f aca="false">E1108+H1108</f>
        <v>10217775.81</v>
      </c>
      <c r="J1108" s="18" t="n">
        <f aca="false">J1107+(I1108-I1107)</f>
        <v>10167775.81</v>
      </c>
      <c r="K1108" s="67" t="n">
        <f aca="false">H1108/E1108</f>
        <v>0.000979645339605083</v>
      </c>
      <c r="L1108" s="67"/>
      <c r="M1108" s="64"/>
      <c r="N1108" s="16" t="str">
        <f aca="false">IF(M1108="","",SUMIF('Daily Fills'!L1087:L21073,'Growth Plan &amp; Statistics'!M1108,'Daily Fills'!O1087:O21073))</f>
        <v/>
      </c>
      <c r="O1108" s="15" t="str">
        <f aca="false">IF(N1108="","",SUMIF('Daily Fills'!L1087:L21073,'Growth Plan &amp; Statistics'!M1108,'Daily Fills'!P1087:P21073))</f>
        <v/>
      </c>
      <c r="P1108" s="15" t="str">
        <f aca="false">IF(O1108="","",SUMIF('Daily Fills'!L1087:L21085,'Growth Plan &amp; Statistics'!M1108,'Daily Fills'!E1087:E21085)/1000000)</f>
        <v/>
      </c>
      <c r="Q1108" s="16"/>
      <c r="R1108" s="16" t="str">
        <f aca="false">IF(N1108="","",F1108)</f>
        <v/>
      </c>
      <c r="S1108" s="10"/>
    </row>
    <row collapsed="false" customFormat="false" customHeight="false" hidden="false" ht="13.3" outlineLevel="0" r="1109">
      <c r="A1109" s="16" t="n">
        <v>1090</v>
      </c>
      <c r="B1109" s="16" t="n">
        <f aca="false">ROUNDUP(A1109/5,0)</f>
        <v>218</v>
      </c>
      <c r="C1109" s="16" t="n">
        <f aca="false">ROUNDUP(A1109/20.83333333,0)</f>
        <v>53</v>
      </c>
      <c r="D1109" s="65" t="inlineStr">
        <f aca="false">IF(M1109="",IF(C1109=C1108,D1108,EDATE(D1108,1)),M1109)</f>
        <is>
          <t/>
        </is>
      </c>
      <c r="E1109" s="16" t="n">
        <f aca="false">I1108</f>
        <v>10217775.81</v>
      </c>
      <c r="F1109" s="15" t="n">
        <f aca="false">ROUND(MIN($B$14,IF(SizeCalc="margin",E1109*$E$13*$E$12/100000,E1109*$I$13/$I$12/10)),2)</f>
        <v>100</v>
      </c>
      <c r="G1109" s="15" t="n">
        <f aca="false">$B$12*$B$13</f>
        <v>10</v>
      </c>
      <c r="H1109" s="15" t="n">
        <f aca="false">IF(Q1109="",G1109*F1109*10,Q1109)</f>
        <v>10000</v>
      </c>
      <c r="I1109" s="18" t="n">
        <f aca="false">E1109+H1109</f>
        <v>10227775.81</v>
      </c>
      <c r="J1109" s="18" t="n">
        <f aca="false">J1108+(I1109-I1108)</f>
        <v>10177775.81</v>
      </c>
      <c r="K1109" s="67" t="n">
        <f aca="false">H1109/E1109</f>
        <v>0.000978686573864063</v>
      </c>
      <c r="L1109" s="67"/>
      <c r="M1109" s="64"/>
      <c r="N1109" s="16" t="str">
        <f aca="false">IF(M1109="","",SUMIF('Daily Fills'!L1088:L21074,'Growth Plan &amp; Statistics'!M1109,'Daily Fills'!O1088:O21074))</f>
        <v/>
      </c>
      <c r="O1109" s="15" t="str">
        <f aca="false">IF(N1109="","",SUMIF('Daily Fills'!L1088:L21074,'Growth Plan &amp; Statistics'!M1109,'Daily Fills'!P1088:P21074))</f>
        <v/>
      </c>
      <c r="P1109" s="15" t="str">
        <f aca="false">IF(O1109="","",SUMIF('Daily Fills'!L1088:L21086,'Growth Plan &amp; Statistics'!M1109,'Daily Fills'!E1088:E21086)/1000000)</f>
        <v/>
      </c>
      <c r="Q1109" s="16"/>
      <c r="R1109" s="16" t="str">
        <f aca="false">IF(N1109="","",F1109)</f>
        <v/>
      </c>
      <c r="S1109" s="10"/>
    </row>
    <row collapsed="false" customFormat="false" customHeight="false" hidden="false" ht="13.3" outlineLevel="0" r="1110">
      <c r="A1110" s="16" t="n">
        <v>1091</v>
      </c>
      <c r="B1110" s="16" t="n">
        <f aca="false">ROUNDUP(A1110/5,0)</f>
        <v>219</v>
      </c>
      <c r="C1110" s="16" t="n">
        <f aca="false">ROUNDUP(A1110/20.83333333,0)</f>
        <v>53</v>
      </c>
      <c r="D1110" s="65" t="inlineStr">
        <f aca="false">IF(M1110="",IF(C1110=C1109,D1109,EDATE(D1109,1)),M1110)</f>
        <is>
          <t/>
        </is>
      </c>
      <c r="E1110" s="16" t="n">
        <f aca="false">I1109</f>
        <v>10227775.81</v>
      </c>
      <c r="F1110" s="15" t="n">
        <f aca="false">ROUND(MIN($B$14,IF(SizeCalc="margin",E1110*$E$13*$E$12/100000,E1110*$I$13/$I$12/10)),2)</f>
        <v>100</v>
      </c>
      <c r="G1110" s="15" t="n">
        <f aca="false">$B$12*$B$13</f>
        <v>10</v>
      </c>
      <c r="H1110" s="15" t="n">
        <f aca="false">IF(Q1110="",G1110*F1110*10,Q1110)</f>
        <v>10000</v>
      </c>
      <c r="I1110" s="18" t="n">
        <f aca="false">E1110+H1110</f>
        <v>10237775.81</v>
      </c>
      <c r="J1110" s="18" t="n">
        <f aca="false">J1109+(I1110-I1109)</f>
        <v>10187775.81</v>
      </c>
      <c r="K1110" s="67" t="n">
        <f aca="false">H1110/E1110</f>
        <v>0.000977729682950491</v>
      </c>
      <c r="L1110" s="67"/>
      <c r="M1110" s="64"/>
      <c r="N1110" s="16" t="str">
        <f aca="false">IF(M1110="","",SUMIF('Daily Fills'!L1089:L21075,'Growth Plan &amp; Statistics'!M1110,'Daily Fills'!O1089:O21075))</f>
        <v/>
      </c>
      <c r="O1110" s="15" t="str">
        <f aca="false">IF(N1110="","",SUMIF('Daily Fills'!L1089:L21075,'Growth Plan &amp; Statistics'!M1110,'Daily Fills'!P1089:P21075))</f>
        <v/>
      </c>
      <c r="P1110" s="15" t="str">
        <f aca="false">IF(O1110="","",SUMIF('Daily Fills'!L1089:L21087,'Growth Plan &amp; Statistics'!M1110,'Daily Fills'!E1089:E21087)/1000000)</f>
        <v/>
      </c>
      <c r="Q1110" s="16"/>
      <c r="R1110" s="16" t="str">
        <f aca="false">IF(N1110="","",F1110)</f>
        <v/>
      </c>
      <c r="S1110" s="10"/>
    </row>
    <row collapsed="false" customFormat="false" customHeight="false" hidden="false" ht="13.3" outlineLevel="0" r="1111">
      <c r="A1111" s="16" t="n">
        <v>1092</v>
      </c>
      <c r="B1111" s="16" t="n">
        <f aca="false">ROUNDUP(A1111/5,0)</f>
        <v>219</v>
      </c>
      <c r="C1111" s="16" t="n">
        <f aca="false">ROUNDUP(A1111/20.83333333,0)</f>
        <v>53</v>
      </c>
      <c r="D1111" s="65" t="inlineStr">
        <f aca="false">IF(M1111="",IF(C1111=C1110,D1110,EDATE(D1110,1)),M1111)</f>
        <is>
          <t/>
        </is>
      </c>
      <c r="E1111" s="16" t="n">
        <f aca="false">I1110</f>
        <v>10237775.81</v>
      </c>
      <c r="F1111" s="15" t="n">
        <f aca="false">ROUND(MIN($B$14,IF(SizeCalc="margin",E1111*$E$13*$E$12/100000,E1111*$I$13/$I$12/10)),2)</f>
        <v>100</v>
      </c>
      <c r="G1111" s="15" t="n">
        <f aca="false">$B$12*$B$13</f>
        <v>10</v>
      </c>
      <c r="H1111" s="15" t="n">
        <f aca="false">IF(Q1111="",G1111*F1111*10,Q1111)</f>
        <v>10000</v>
      </c>
      <c r="I1111" s="18" t="n">
        <f aca="false">E1111+H1111</f>
        <v>10247775.81</v>
      </c>
      <c r="J1111" s="18" t="n">
        <f aca="false">J1110+(I1111-I1110)</f>
        <v>10197775.81</v>
      </c>
      <c r="K1111" s="67" t="n">
        <f aca="false">H1111/E1111</f>
        <v>0.000976774661370515</v>
      </c>
      <c r="L1111" s="67"/>
      <c r="M1111" s="64"/>
      <c r="N1111" s="16" t="str">
        <f aca="false">IF(M1111="","",SUMIF('Daily Fills'!L1090:L21076,'Growth Plan &amp; Statistics'!M1111,'Daily Fills'!O1090:O21076))</f>
        <v/>
      </c>
      <c r="O1111" s="15" t="str">
        <f aca="false">IF(N1111="","",SUMIF('Daily Fills'!L1090:L21076,'Growth Plan &amp; Statistics'!M1111,'Daily Fills'!P1090:P21076))</f>
        <v/>
      </c>
      <c r="P1111" s="15" t="str">
        <f aca="false">IF(O1111="","",SUMIF('Daily Fills'!L1090:L21088,'Growth Plan &amp; Statistics'!M1111,'Daily Fills'!E1090:E21088)/1000000)</f>
        <v/>
      </c>
      <c r="Q1111" s="16"/>
      <c r="R1111" s="16" t="str">
        <f aca="false">IF(N1111="","",F1111)</f>
        <v/>
      </c>
      <c r="S1111" s="10"/>
    </row>
    <row collapsed="false" customFormat="false" customHeight="false" hidden="false" ht="13.3" outlineLevel="0" r="1112">
      <c r="A1112" s="16" t="n">
        <v>1093</v>
      </c>
      <c r="B1112" s="16" t="n">
        <f aca="false">ROUNDUP(A1112/5,0)</f>
        <v>219</v>
      </c>
      <c r="C1112" s="16" t="n">
        <f aca="false">ROUNDUP(A1112/20.83333333,0)</f>
        <v>53</v>
      </c>
      <c r="D1112" s="65" t="inlineStr">
        <f aca="false">IF(M1112="",IF(C1112=C1111,D1111,EDATE(D1111,1)),M1112)</f>
        <is>
          <t/>
        </is>
      </c>
      <c r="E1112" s="16" t="n">
        <f aca="false">I1111</f>
        <v>10247775.81</v>
      </c>
      <c r="F1112" s="15" t="n">
        <f aca="false">ROUND(MIN($B$14,IF(SizeCalc="margin",E1112*$E$13*$E$12/100000,E1112*$I$13/$I$12/10)),2)</f>
        <v>100</v>
      </c>
      <c r="G1112" s="15" t="n">
        <f aca="false">$B$12*$B$13</f>
        <v>10</v>
      </c>
      <c r="H1112" s="15" t="n">
        <f aca="false">IF(Q1112="",G1112*F1112*10,Q1112)</f>
        <v>10000</v>
      </c>
      <c r="I1112" s="18" t="n">
        <f aca="false">E1112+H1112</f>
        <v>10257775.81</v>
      </c>
      <c r="J1112" s="18" t="n">
        <f aca="false">J1111+(I1112-I1111)</f>
        <v>10207775.81</v>
      </c>
      <c r="K1112" s="67" t="n">
        <f aca="false">H1112/E1112</f>
        <v>0.000975821503651727</v>
      </c>
      <c r="L1112" s="67"/>
      <c r="M1112" s="64"/>
      <c r="N1112" s="16" t="str">
        <f aca="false">IF(M1112="","",SUMIF('Daily Fills'!L1091:L21077,'Growth Plan &amp; Statistics'!M1112,'Daily Fills'!O1091:O21077))</f>
        <v/>
      </c>
      <c r="O1112" s="15" t="str">
        <f aca="false">IF(N1112="","",SUMIF('Daily Fills'!L1091:L21077,'Growth Plan &amp; Statistics'!M1112,'Daily Fills'!P1091:P21077))</f>
        <v/>
      </c>
      <c r="P1112" s="15" t="str">
        <f aca="false">IF(O1112="","",SUMIF('Daily Fills'!L1091:L21089,'Growth Plan &amp; Statistics'!M1112,'Daily Fills'!E1091:E21089)/1000000)</f>
        <v/>
      </c>
      <c r="Q1112" s="16"/>
      <c r="R1112" s="16" t="str">
        <f aca="false">IF(N1112="","",F1112)</f>
        <v/>
      </c>
      <c r="S1112" s="10"/>
    </row>
    <row collapsed="false" customFormat="false" customHeight="false" hidden="false" ht="13.3" outlineLevel="0" r="1113">
      <c r="A1113" s="16" t="n">
        <v>1094</v>
      </c>
      <c r="B1113" s="16" t="n">
        <f aca="false">ROUNDUP(A1113/5,0)</f>
        <v>219</v>
      </c>
      <c r="C1113" s="16" t="n">
        <f aca="false">ROUNDUP(A1113/20.83333333,0)</f>
        <v>53</v>
      </c>
      <c r="D1113" s="65" t="inlineStr">
        <f aca="false">IF(M1113="",IF(C1113=C1112,D1112,EDATE(D1112,1)),M1113)</f>
        <is>
          <t/>
        </is>
      </c>
      <c r="E1113" s="16" t="n">
        <f aca="false">I1112</f>
        <v>10257775.81</v>
      </c>
      <c r="F1113" s="15" t="n">
        <f aca="false">ROUND(MIN($B$14,IF(SizeCalc="margin",E1113*$E$13*$E$12/100000,E1113*$I$13/$I$12/10)),2)</f>
        <v>100</v>
      </c>
      <c r="G1113" s="15" t="n">
        <f aca="false">$B$12*$B$13</f>
        <v>10</v>
      </c>
      <c r="H1113" s="15" t="n">
        <f aca="false">IF(Q1113="",G1113*F1113*10,Q1113)</f>
        <v>10000</v>
      </c>
      <c r="I1113" s="18" t="n">
        <f aca="false">E1113+H1113</f>
        <v>10267775.81</v>
      </c>
      <c r="J1113" s="18" t="n">
        <f aca="false">J1112+(I1113-I1112)</f>
        <v>10217775.81</v>
      </c>
      <c r="K1113" s="67" t="n">
        <f aca="false">H1113/E1113</f>
        <v>0.00097487020434306</v>
      </c>
      <c r="L1113" s="67"/>
      <c r="M1113" s="64"/>
      <c r="N1113" s="16" t="str">
        <f aca="false">IF(M1113="","",SUMIF('Daily Fills'!L1092:L21078,'Growth Plan &amp; Statistics'!M1113,'Daily Fills'!O1092:O21078))</f>
        <v/>
      </c>
      <c r="O1113" s="15" t="str">
        <f aca="false">IF(N1113="","",SUMIF('Daily Fills'!L1092:L21078,'Growth Plan &amp; Statistics'!M1113,'Daily Fills'!P1092:P21078))</f>
        <v/>
      </c>
      <c r="P1113" s="15" t="str">
        <f aca="false">IF(O1113="","",SUMIF('Daily Fills'!L1092:L21090,'Growth Plan &amp; Statistics'!M1113,'Daily Fills'!E1092:E21090)/1000000)</f>
        <v/>
      </c>
      <c r="Q1113" s="16"/>
      <c r="R1113" s="16" t="str">
        <f aca="false">IF(N1113="","",F1113)</f>
        <v/>
      </c>
      <c r="S1113" s="10"/>
    </row>
    <row collapsed="false" customFormat="false" customHeight="false" hidden="false" ht="13.3" outlineLevel="0" r="1114">
      <c r="A1114" s="16" t="n">
        <v>1095</v>
      </c>
      <c r="B1114" s="16" t="n">
        <f aca="false">ROUNDUP(A1114/5,0)</f>
        <v>219</v>
      </c>
      <c r="C1114" s="16" t="n">
        <f aca="false">ROUNDUP(A1114/20.83333333,0)</f>
        <v>53</v>
      </c>
      <c r="D1114" s="65" t="inlineStr">
        <f aca="false">IF(M1114="",IF(C1114=C1113,D1113,EDATE(D1113,1)),M1114)</f>
        <is>
          <t/>
        </is>
      </c>
      <c r="E1114" s="16" t="n">
        <f aca="false">I1113</f>
        <v>10267775.81</v>
      </c>
      <c r="F1114" s="15" t="n">
        <f aca="false">ROUND(MIN($B$14,IF(SizeCalc="margin",E1114*$E$13*$E$12/100000,E1114*$I$13/$I$12/10)),2)</f>
        <v>100</v>
      </c>
      <c r="G1114" s="15" t="n">
        <f aca="false">$B$12*$B$13</f>
        <v>10</v>
      </c>
      <c r="H1114" s="15" t="n">
        <f aca="false">IF(Q1114="",G1114*F1114*10,Q1114)</f>
        <v>10000</v>
      </c>
      <c r="I1114" s="18" t="n">
        <f aca="false">E1114+H1114</f>
        <v>10277775.81</v>
      </c>
      <c r="J1114" s="18" t="n">
        <f aca="false">J1113+(I1114-I1113)</f>
        <v>10227775.81</v>
      </c>
      <c r="K1114" s="67" t="n">
        <f aca="false">H1114/E1114</f>
        <v>0.00097392075801468</v>
      </c>
      <c r="L1114" s="67"/>
      <c r="M1114" s="64"/>
      <c r="N1114" s="16" t="str">
        <f aca="false">IF(M1114="","",SUMIF('Daily Fills'!L1093:L21079,'Growth Plan &amp; Statistics'!M1114,'Daily Fills'!O1093:O21079))</f>
        <v/>
      </c>
      <c r="O1114" s="15" t="str">
        <f aca="false">IF(N1114="","",SUMIF('Daily Fills'!L1093:L21079,'Growth Plan &amp; Statistics'!M1114,'Daily Fills'!P1093:P21079))</f>
        <v/>
      </c>
      <c r="P1114" s="15" t="str">
        <f aca="false">IF(O1114="","",SUMIF('Daily Fills'!L1093:L21091,'Growth Plan &amp; Statistics'!M1114,'Daily Fills'!E1093:E21091)/1000000)</f>
        <v/>
      </c>
      <c r="Q1114" s="16"/>
      <c r="R1114" s="16" t="str">
        <f aca="false">IF(N1114="","",F1114)</f>
        <v/>
      </c>
      <c r="S1114" s="10"/>
    </row>
    <row collapsed="false" customFormat="false" customHeight="false" hidden="false" ht="13.3" outlineLevel="0" r="1115">
      <c r="A1115" s="16" t="n">
        <v>1096</v>
      </c>
      <c r="B1115" s="16" t="n">
        <f aca="false">ROUNDUP(A1115/5,0)</f>
        <v>220</v>
      </c>
      <c r="C1115" s="16" t="n">
        <f aca="false">ROUNDUP(A1115/20.83333333,0)</f>
        <v>53</v>
      </c>
      <c r="D1115" s="65" t="inlineStr">
        <f aca="false">IF(M1115="",IF(C1115=C1114,D1114,EDATE(D1114,1)),M1115)</f>
        <is>
          <t/>
        </is>
      </c>
      <c r="E1115" s="16" t="n">
        <f aca="false">I1114</f>
        <v>10277775.81</v>
      </c>
      <c r="F1115" s="15" t="n">
        <f aca="false">ROUND(MIN($B$14,IF(SizeCalc="margin",E1115*$E$13*$E$12/100000,E1115*$I$13/$I$12/10)),2)</f>
        <v>100</v>
      </c>
      <c r="G1115" s="15" t="n">
        <f aca="false">$B$12*$B$13</f>
        <v>10</v>
      </c>
      <c r="H1115" s="15" t="n">
        <f aca="false">IF(Q1115="",G1115*F1115*10,Q1115)</f>
        <v>10000</v>
      </c>
      <c r="I1115" s="18" t="n">
        <f aca="false">E1115+H1115</f>
        <v>10287775.81</v>
      </c>
      <c r="J1115" s="18" t="n">
        <f aca="false">J1114+(I1115-I1114)</f>
        <v>10237775.81</v>
      </c>
      <c r="K1115" s="67" t="n">
        <f aca="false">H1115/E1115</f>
        <v>0.000972973159257888</v>
      </c>
      <c r="L1115" s="67"/>
      <c r="M1115" s="64"/>
      <c r="N1115" s="16" t="str">
        <f aca="false">IF(M1115="","",SUMIF('Daily Fills'!L1094:L21080,'Growth Plan &amp; Statistics'!M1115,'Daily Fills'!O1094:O21080))</f>
        <v/>
      </c>
      <c r="O1115" s="15" t="str">
        <f aca="false">IF(N1115="","",SUMIF('Daily Fills'!L1094:L21080,'Growth Plan &amp; Statistics'!M1115,'Daily Fills'!P1094:P21080))</f>
        <v/>
      </c>
      <c r="P1115" s="15" t="str">
        <f aca="false">IF(O1115="","",SUMIF('Daily Fills'!L1094:L21092,'Growth Plan &amp; Statistics'!M1115,'Daily Fills'!E1094:E21092)/1000000)</f>
        <v/>
      </c>
      <c r="Q1115" s="16"/>
      <c r="R1115" s="16" t="str">
        <f aca="false">IF(N1115="","",F1115)</f>
        <v/>
      </c>
      <c r="S1115" s="10"/>
    </row>
    <row collapsed="false" customFormat="false" customHeight="false" hidden="false" ht="13.3" outlineLevel="0" r="1116">
      <c r="A1116" s="16" t="n">
        <v>1097</v>
      </c>
      <c r="B1116" s="16" t="n">
        <f aca="false">ROUNDUP(A1116/5,0)</f>
        <v>220</v>
      </c>
      <c r="C1116" s="16" t="n">
        <f aca="false">ROUNDUP(A1116/20.83333333,0)</f>
        <v>53</v>
      </c>
      <c r="D1116" s="65" t="inlineStr">
        <f aca="false">IF(M1116="",IF(C1116=C1115,D1115,EDATE(D1115,1)),M1116)</f>
        <is>
          <t/>
        </is>
      </c>
      <c r="E1116" s="16" t="n">
        <f aca="false">I1115</f>
        <v>10287775.81</v>
      </c>
      <c r="F1116" s="15" t="n">
        <f aca="false">ROUND(MIN($B$14,IF(SizeCalc="margin",E1116*$E$13*$E$12/100000,E1116*$I$13/$I$12/10)),2)</f>
        <v>100</v>
      </c>
      <c r="G1116" s="15" t="n">
        <f aca="false">$B$12*$B$13</f>
        <v>10</v>
      </c>
      <c r="H1116" s="15" t="n">
        <f aca="false">IF(Q1116="",G1116*F1116*10,Q1116)</f>
        <v>10000</v>
      </c>
      <c r="I1116" s="18" t="n">
        <f aca="false">E1116+H1116</f>
        <v>10297775.81</v>
      </c>
      <c r="J1116" s="18" t="n">
        <f aca="false">J1115+(I1116-I1115)</f>
        <v>10247775.81</v>
      </c>
      <c r="K1116" s="67" t="n">
        <f aca="false">H1116/E1116</f>
        <v>0.000972027402685012</v>
      </c>
      <c r="L1116" s="67"/>
      <c r="M1116" s="64"/>
      <c r="N1116" s="16" t="str">
        <f aca="false">IF(M1116="","",SUMIF('Daily Fills'!L1095:L21081,'Growth Plan &amp; Statistics'!M1116,'Daily Fills'!O1095:O21081))</f>
        <v/>
      </c>
      <c r="O1116" s="15" t="str">
        <f aca="false">IF(N1116="","",SUMIF('Daily Fills'!L1095:L21081,'Growth Plan &amp; Statistics'!M1116,'Daily Fills'!P1095:P21081))</f>
        <v/>
      </c>
      <c r="P1116" s="15" t="str">
        <f aca="false">IF(O1116="","",SUMIF('Daily Fills'!L1095:L21093,'Growth Plan &amp; Statistics'!M1116,'Daily Fills'!E1095:E21093)/1000000)</f>
        <v/>
      </c>
      <c r="Q1116" s="16"/>
      <c r="R1116" s="16" t="str">
        <f aca="false">IF(N1116="","",F1116)</f>
        <v/>
      </c>
      <c r="S1116" s="10"/>
    </row>
    <row collapsed="false" customFormat="false" customHeight="false" hidden="false" ht="13.3" outlineLevel="0" r="1117">
      <c r="A1117" s="16" t="n">
        <v>1098</v>
      </c>
      <c r="B1117" s="16" t="n">
        <f aca="false">ROUNDUP(A1117/5,0)</f>
        <v>220</v>
      </c>
      <c r="C1117" s="16" t="n">
        <f aca="false">ROUNDUP(A1117/20.83333333,0)</f>
        <v>53</v>
      </c>
      <c r="D1117" s="65" t="inlineStr">
        <f aca="false">IF(M1117="",IF(C1117=C1116,D1116,EDATE(D1116,1)),M1117)</f>
        <is>
          <t/>
        </is>
      </c>
      <c r="E1117" s="16" t="n">
        <f aca="false">I1116</f>
        <v>10297775.81</v>
      </c>
      <c r="F1117" s="15" t="n">
        <f aca="false">ROUND(MIN($B$14,IF(SizeCalc="margin",E1117*$E$13*$E$12/100000,E1117*$I$13/$I$12/10)),2)</f>
        <v>100</v>
      </c>
      <c r="G1117" s="15" t="n">
        <f aca="false">$B$12*$B$13</f>
        <v>10</v>
      </c>
      <c r="H1117" s="15" t="n">
        <f aca="false">IF(Q1117="",G1117*F1117*10,Q1117)</f>
        <v>10000</v>
      </c>
      <c r="I1117" s="18" t="n">
        <f aca="false">E1117+H1117</f>
        <v>10307775.81</v>
      </c>
      <c r="J1117" s="18" t="n">
        <f aca="false">J1116+(I1117-I1116)</f>
        <v>10257775.81</v>
      </c>
      <c r="K1117" s="67" t="n">
        <f aca="false">H1117/E1117</f>
        <v>0.00097108348292931</v>
      </c>
      <c r="L1117" s="67"/>
      <c r="M1117" s="64"/>
      <c r="N1117" s="16" t="str">
        <f aca="false">IF(M1117="","",SUMIF('Daily Fills'!L1096:L21082,'Growth Plan &amp; Statistics'!M1117,'Daily Fills'!O1096:O21082))</f>
        <v/>
      </c>
      <c r="O1117" s="15" t="str">
        <f aca="false">IF(N1117="","",SUMIF('Daily Fills'!L1096:L21082,'Growth Plan &amp; Statistics'!M1117,'Daily Fills'!P1096:P21082))</f>
        <v/>
      </c>
      <c r="P1117" s="15" t="str">
        <f aca="false">IF(O1117="","",SUMIF('Daily Fills'!L1096:L21094,'Growth Plan &amp; Statistics'!M1117,'Daily Fills'!E1096:E21094)/1000000)</f>
        <v/>
      </c>
      <c r="Q1117" s="16"/>
      <c r="R1117" s="16" t="str">
        <f aca="false">IF(N1117="","",F1117)</f>
        <v/>
      </c>
      <c r="S1117" s="10"/>
    </row>
    <row collapsed="false" customFormat="false" customHeight="false" hidden="false" ht="13.3" outlineLevel="0" r="1118">
      <c r="A1118" s="16" t="n">
        <v>1099</v>
      </c>
      <c r="B1118" s="16" t="n">
        <f aca="false">ROUNDUP(A1118/5,0)</f>
        <v>220</v>
      </c>
      <c r="C1118" s="16" t="n">
        <f aca="false">ROUNDUP(A1118/20.83333333,0)</f>
        <v>53</v>
      </c>
      <c r="D1118" s="65" t="inlineStr">
        <f aca="false">IF(M1118="",IF(C1118=C1117,D1117,EDATE(D1117,1)),M1118)</f>
        <is>
          <t/>
        </is>
      </c>
      <c r="E1118" s="16" t="n">
        <f aca="false">I1117</f>
        <v>10307775.81</v>
      </c>
      <c r="F1118" s="15" t="n">
        <f aca="false">ROUND(MIN($B$14,IF(SizeCalc="margin",E1118*$E$13*$E$12/100000,E1118*$I$13/$I$12/10)),2)</f>
        <v>100</v>
      </c>
      <c r="G1118" s="15" t="n">
        <f aca="false">$B$12*$B$13</f>
        <v>10</v>
      </c>
      <c r="H1118" s="15" t="n">
        <f aca="false">IF(Q1118="",G1118*F1118*10,Q1118)</f>
        <v>10000</v>
      </c>
      <c r="I1118" s="18" t="n">
        <f aca="false">E1118+H1118</f>
        <v>10317775.81</v>
      </c>
      <c r="J1118" s="18" t="n">
        <f aca="false">J1117+(I1118-I1117)</f>
        <v>10267775.81</v>
      </c>
      <c r="K1118" s="67" t="n">
        <f aca="false">H1118/E1118</f>
        <v>0.000970141394644865</v>
      </c>
      <c r="L1118" s="67"/>
      <c r="M1118" s="64"/>
      <c r="N1118" s="16" t="str">
        <f aca="false">IF(M1118="","",SUMIF('Daily Fills'!L1097:L21083,'Growth Plan &amp; Statistics'!M1118,'Daily Fills'!O1097:O21083))</f>
        <v/>
      </c>
      <c r="O1118" s="15" t="str">
        <f aca="false">IF(N1118="","",SUMIF('Daily Fills'!L1097:L21083,'Growth Plan &amp; Statistics'!M1118,'Daily Fills'!P1097:P21083))</f>
        <v/>
      </c>
      <c r="P1118" s="15" t="str">
        <f aca="false">IF(O1118="","",SUMIF('Daily Fills'!L1097:L21095,'Growth Plan &amp; Statistics'!M1118,'Daily Fills'!E1097:E21095)/1000000)</f>
        <v/>
      </c>
      <c r="Q1118" s="16"/>
      <c r="R1118" s="16" t="str">
        <f aca="false">IF(N1118="","",F1118)</f>
        <v/>
      </c>
      <c r="S1118" s="10"/>
    </row>
    <row collapsed="false" customFormat="false" customHeight="false" hidden="false" ht="13.3" outlineLevel="0" r="1119">
      <c r="A1119" s="16" t="n">
        <v>1100</v>
      </c>
      <c r="B1119" s="16" t="n">
        <f aca="false">ROUNDUP(A1119/5,0)</f>
        <v>220</v>
      </c>
      <c r="C1119" s="16" t="n">
        <f aca="false">ROUNDUP(A1119/20.83333333,0)</f>
        <v>53</v>
      </c>
      <c r="D1119" s="65" t="inlineStr">
        <f aca="false">IF(M1119="",IF(C1119=C1118,D1118,EDATE(D1118,1)),M1119)</f>
        <is>
          <t/>
        </is>
      </c>
      <c r="E1119" s="16" t="n">
        <f aca="false">I1118</f>
        <v>10317775.81</v>
      </c>
      <c r="F1119" s="15" t="n">
        <f aca="false">ROUND(MIN($B$14,IF(SizeCalc="margin",E1119*$E$13*$E$12/100000,E1119*$I$13/$I$12/10)),2)</f>
        <v>100</v>
      </c>
      <c r="G1119" s="15" t="n">
        <f aca="false">$B$12*$B$13</f>
        <v>10</v>
      </c>
      <c r="H1119" s="15" t="n">
        <f aca="false">IF(Q1119="",G1119*F1119*10,Q1119)</f>
        <v>10000</v>
      </c>
      <c r="I1119" s="18" t="n">
        <f aca="false">E1119+H1119</f>
        <v>10327775.81</v>
      </c>
      <c r="J1119" s="18" t="n">
        <f aca="false">J1118+(I1119-I1118)</f>
        <v>10277775.81</v>
      </c>
      <c r="K1119" s="67" t="n">
        <f aca="false">H1119/E1119</f>
        <v>0.000969201132506483</v>
      </c>
      <c r="L1119" s="67"/>
      <c r="M1119" s="64"/>
      <c r="N1119" s="16" t="str">
        <f aca="false">IF(M1119="","",SUMIF('Daily Fills'!L1098:L21084,'Growth Plan &amp; Statistics'!M1119,'Daily Fills'!O1098:O21084))</f>
        <v/>
      </c>
      <c r="O1119" s="15" t="str">
        <f aca="false">IF(N1119="","",SUMIF('Daily Fills'!L1098:L21084,'Growth Plan &amp; Statistics'!M1119,'Daily Fills'!P1098:P21084))</f>
        <v/>
      </c>
      <c r="P1119" s="15" t="str">
        <f aca="false">IF(O1119="","",SUMIF('Daily Fills'!L1098:L21096,'Growth Plan &amp; Statistics'!M1119,'Daily Fills'!E1098:E21096)/1000000)</f>
        <v/>
      </c>
      <c r="Q1119" s="16"/>
      <c r="R1119" s="16" t="str">
        <f aca="false">IF(N1119="","",F1119)</f>
        <v/>
      </c>
      <c r="S1119" s="10"/>
    </row>
    <row collapsed="false" customFormat="false" customHeight="false" hidden="false" ht="13.3" outlineLevel="0" r="1120">
      <c r="A1120" s="16" t="n">
        <v>1101</v>
      </c>
      <c r="B1120" s="16" t="n">
        <f aca="false">ROUNDUP(A1120/5,0)</f>
        <v>221</v>
      </c>
      <c r="C1120" s="16" t="n">
        <f aca="false">ROUNDUP(A1120/20.83333333,0)</f>
        <v>53</v>
      </c>
      <c r="D1120" s="65" t="inlineStr">
        <f aca="false">IF(M1120="",IF(C1120=C1119,D1119,EDATE(D1119,1)),M1120)</f>
        <is>
          <t/>
        </is>
      </c>
      <c r="E1120" s="16" t="n">
        <f aca="false">I1119</f>
        <v>10327775.81</v>
      </c>
      <c r="F1120" s="15" t="n">
        <f aca="false">ROUND(MIN($B$14,IF(SizeCalc="margin",E1120*$E$13*$E$12/100000,E1120*$I$13/$I$12/10)),2)</f>
        <v>100</v>
      </c>
      <c r="G1120" s="15" t="n">
        <f aca="false">$B$12*$B$13</f>
        <v>10</v>
      </c>
      <c r="H1120" s="15" t="n">
        <f aca="false">IF(Q1120="",G1120*F1120*10,Q1120)</f>
        <v>10000</v>
      </c>
      <c r="I1120" s="18" t="n">
        <f aca="false">E1120+H1120</f>
        <v>10337775.81</v>
      </c>
      <c r="J1120" s="18" t="n">
        <f aca="false">J1119+(I1120-I1119)</f>
        <v>10287775.81</v>
      </c>
      <c r="K1120" s="67" t="n">
        <f aca="false">H1120/E1120</f>
        <v>0.000968262691209599</v>
      </c>
      <c r="L1120" s="67"/>
      <c r="M1120" s="64"/>
      <c r="N1120" s="16" t="str">
        <f aca="false">IF(M1120="","",SUMIF('Daily Fills'!L1099:L21085,'Growth Plan &amp; Statistics'!M1120,'Daily Fills'!O1099:O21085))</f>
        <v/>
      </c>
      <c r="O1120" s="15" t="str">
        <f aca="false">IF(N1120="","",SUMIF('Daily Fills'!L1099:L21085,'Growth Plan &amp; Statistics'!M1120,'Daily Fills'!P1099:P21085))</f>
        <v/>
      </c>
      <c r="P1120" s="15" t="str">
        <f aca="false">IF(O1120="","",SUMIF('Daily Fills'!L1099:L21097,'Growth Plan &amp; Statistics'!M1120,'Daily Fills'!E1099:E21097)/1000000)</f>
        <v/>
      </c>
      <c r="Q1120" s="16"/>
      <c r="R1120" s="16" t="str">
        <f aca="false">IF(N1120="","",F1120)</f>
        <v/>
      </c>
      <c r="S1120" s="10"/>
    </row>
    <row collapsed="false" customFormat="false" customHeight="false" hidden="false" ht="13.3" outlineLevel="0" r="1121">
      <c r="A1121" s="16" t="n">
        <v>1102</v>
      </c>
      <c r="B1121" s="16" t="n">
        <f aca="false">ROUNDUP(A1121/5,0)</f>
        <v>221</v>
      </c>
      <c r="C1121" s="16" t="n">
        <f aca="false">ROUNDUP(A1121/20.83333333,0)</f>
        <v>53</v>
      </c>
      <c r="D1121" s="65" t="inlineStr">
        <f aca="false">IF(M1121="",IF(C1121=C1120,D1120,EDATE(D1120,1)),M1121)</f>
        <is>
          <t/>
        </is>
      </c>
      <c r="E1121" s="16" t="n">
        <f aca="false">I1120</f>
        <v>10337775.81</v>
      </c>
      <c r="F1121" s="15" t="n">
        <f aca="false">ROUND(MIN($B$14,IF(SizeCalc="margin",E1121*$E$13*$E$12/100000,E1121*$I$13/$I$12/10)),2)</f>
        <v>100</v>
      </c>
      <c r="G1121" s="15" t="n">
        <f aca="false">$B$12*$B$13</f>
        <v>10</v>
      </c>
      <c r="H1121" s="15" t="n">
        <f aca="false">IF(Q1121="",G1121*F1121*10,Q1121)</f>
        <v>10000</v>
      </c>
      <c r="I1121" s="18" t="n">
        <f aca="false">E1121+H1121</f>
        <v>10347775.81</v>
      </c>
      <c r="J1121" s="18" t="n">
        <f aca="false">J1120+(I1121-I1120)</f>
        <v>10297775.81</v>
      </c>
      <c r="K1121" s="67" t="n">
        <f aca="false">H1121/E1121</f>
        <v>0.00096732606547017</v>
      </c>
      <c r="L1121" s="67"/>
      <c r="M1121" s="64"/>
      <c r="N1121" s="16" t="str">
        <f aca="false">IF(M1121="","",SUMIF('Daily Fills'!L1100:L21086,'Growth Plan &amp; Statistics'!M1121,'Daily Fills'!O1100:O21086))</f>
        <v/>
      </c>
      <c r="O1121" s="15" t="str">
        <f aca="false">IF(N1121="","",SUMIF('Daily Fills'!L1100:L21086,'Growth Plan &amp; Statistics'!M1121,'Daily Fills'!P1100:P21086))</f>
        <v/>
      </c>
      <c r="P1121" s="15" t="str">
        <f aca="false">IF(O1121="","",SUMIF('Daily Fills'!L1100:L21098,'Growth Plan &amp; Statistics'!M1121,'Daily Fills'!E1100:E21098)/1000000)</f>
        <v/>
      </c>
      <c r="Q1121" s="16"/>
      <c r="R1121" s="16" t="str">
        <f aca="false">IF(N1121="","",F1121)</f>
        <v/>
      </c>
      <c r="S1121" s="10"/>
    </row>
    <row collapsed="false" customFormat="false" customHeight="false" hidden="false" ht="13.3" outlineLevel="0" r="1122">
      <c r="A1122" s="16" t="n">
        <v>1103</v>
      </c>
      <c r="B1122" s="16" t="n">
        <f aca="false">ROUNDUP(A1122/5,0)</f>
        <v>221</v>
      </c>
      <c r="C1122" s="16" t="n">
        <f aca="false">ROUNDUP(A1122/20.83333333,0)</f>
        <v>53</v>
      </c>
      <c r="D1122" s="65" t="inlineStr">
        <f aca="false">IF(M1122="",IF(C1122=C1121,D1121,EDATE(D1121,1)),M1122)</f>
        <is>
          <t/>
        </is>
      </c>
      <c r="E1122" s="16" t="n">
        <f aca="false">I1121</f>
        <v>10347775.81</v>
      </c>
      <c r="F1122" s="15" t="n">
        <f aca="false">ROUND(MIN($B$14,IF(SizeCalc="margin",E1122*$E$13*$E$12/100000,E1122*$I$13/$I$12/10)),2)</f>
        <v>100</v>
      </c>
      <c r="G1122" s="15" t="n">
        <f aca="false">$B$12*$B$13</f>
        <v>10</v>
      </c>
      <c r="H1122" s="15" t="n">
        <f aca="false">IF(Q1122="",G1122*F1122*10,Q1122)</f>
        <v>10000</v>
      </c>
      <c r="I1122" s="18" t="n">
        <f aca="false">E1122+H1122</f>
        <v>10357775.81</v>
      </c>
      <c r="J1122" s="18" t="n">
        <f aca="false">J1121+(I1122-I1121)</f>
        <v>10307775.81</v>
      </c>
      <c r="K1122" s="67" t="n">
        <f aca="false">H1122/E1122</f>
        <v>0.000966391250024579</v>
      </c>
      <c r="L1122" s="67"/>
      <c r="M1122" s="64"/>
      <c r="N1122" s="16" t="str">
        <f aca="false">IF(M1122="","",SUMIF('Daily Fills'!L1101:L21087,'Growth Plan &amp; Statistics'!M1122,'Daily Fills'!O1101:O21087))</f>
        <v/>
      </c>
      <c r="O1122" s="15" t="str">
        <f aca="false">IF(N1122="","",SUMIF('Daily Fills'!L1101:L21087,'Growth Plan &amp; Statistics'!M1122,'Daily Fills'!P1101:P21087))</f>
        <v/>
      </c>
      <c r="P1122" s="15" t="str">
        <f aca="false">IF(O1122="","",SUMIF('Daily Fills'!L1101:L21099,'Growth Plan &amp; Statistics'!M1122,'Daily Fills'!E1101:E21099)/1000000)</f>
        <v/>
      </c>
      <c r="Q1122" s="16"/>
      <c r="R1122" s="16" t="str">
        <f aca="false">IF(N1122="","",F1122)</f>
        <v/>
      </c>
      <c r="S1122" s="10"/>
    </row>
    <row collapsed="false" customFormat="false" customHeight="false" hidden="false" ht="13.3" outlineLevel="0" r="1123">
      <c r="A1123" s="16" t="n">
        <v>1104</v>
      </c>
      <c r="B1123" s="16" t="n">
        <f aca="false">ROUNDUP(A1123/5,0)</f>
        <v>221</v>
      </c>
      <c r="C1123" s="16" t="n">
        <f aca="false">ROUNDUP(A1123/20.83333333,0)</f>
        <v>53</v>
      </c>
      <c r="D1123" s="65" t="inlineStr">
        <f aca="false">IF(M1123="",IF(C1123=C1122,D1122,EDATE(D1122,1)),M1123)</f>
        <is>
          <t/>
        </is>
      </c>
      <c r="E1123" s="16" t="n">
        <f aca="false">I1122</f>
        <v>10357775.81</v>
      </c>
      <c r="F1123" s="15" t="n">
        <f aca="false">ROUND(MIN($B$14,IF(SizeCalc="margin",E1123*$E$13*$E$12/100000,E1123*$I$13/$I$12/10)),2)</f>
        <v>100</v>
      </c>
      <c r="G1123" s="15" t="n">
        <f aca="false">$B$12*$B$13</f>
        <v>10</v>
      </c>
      <c r="H1123" s="15" t="n">
        <f aca="false">IF(Q1123="",G1123*F1123*10,Q1123)</f>
        <v>10000</v>
      </c>
      <c r="I1123" s="18" t="n">
        <f aca="false">E1123+H1123</f>
        <v>10367775.81</v>
      </c>
      <c r="J1123" s="18" t="n">
        <f aca="false">J1122+(I1123-I1122)</f>
        <v>10317775.81</v>
      </c>
      <c r="K1123" s="67" t="n">
        <f aca="false">H1123/E1123</f>
        <v>0.000965458239629537</v>
      </c>
      <c r="L1123" s="67"/>
      <c r="M1123" s="64"/>
      <c r="N1123" s="16" t="str">
        <f aca="false">IF(M1123="","",SUMIF('Daily Fills'!L1102:L21088,'Growth Plan &amp; Statistics'!M1123,'Daily Fills'!O1102:O21088))</f>
        <v/>
      </c>
      <c r="O1123" s="15" t="str">
        <f aca="false">IF(N1123="","",SUMIF('Daily Fills'!L1102:L21088,'Growth Plan &amp; Statistics'!M1123,'Daily Fills'!P1102:P21088))</f>
        <v/>
      </c>
      <c r="P1123" s="15" t="str">
        <f aca="false">IF(O1123="","",SUMIF('Daily Fills'!L1102:L21100,'Growth Plan &amp; Statistics'!M1123,'Daily Fills'!E1102:E21100)/1000000)</f>
        <v/>
      </c>
      <c r="Q1123" s="16"/>
      <c r="R1123" s="16" t="str">
        <f aca="false">IF(N1123="","",F1123)</f>
        <v/>
      </c>
      <c r="S1123" s="10"/>
    </row>
    <row collapsed="false" customFormat="false" customHeight="false" hidden="false" ht="13.3" outlineLevel="0" r="1124">
      <c r="A1124" s="16" t="n">
        <v>1105</v>
      </c>
      <c r="B1124" s="16" t="n">
        <f aca="false">ROUNDUP(A1124/5,0)</f>
        <v>221</v>
      </c>
      <c r="C1124" s="16" t="n">
        <f aca="false">ROUNDUP(A1124/20.83333333,0)</f>
        <v>54</v>
      </c>
      <c r="D1124" s="65" t="n">
        <f aca="false">IF(M1124="",IF(C1124=C1123,D1123,EDATE(D1123,1)),M1124)</f>
        <v>43424</v>
      </c>
      <c r="E1124" s="16" t="n">
        <f aca="false">I1123</f>
        <v>10367775.81</v>
      </c>
      <c r="F1124" s="15" t="n">
        <f aca="false">ROUND(MIN($B$14,IF(SizeCalc="margin",E1124*$E$13*$E$12/100000,E1124*$I$13/$I$12/10)),2)</f>
        <v>100</v>
      </c>
      <c r="G1124" s="15" t="n">
        <f aca="false">$B$12*$B$13</f>
        <v>10</v>
      </c>
      <c r="H1124" s="15" t="n">
        <f aca="false">IF(Q1124="",G1124*F1124*10,Q1124)</f>
        <v>10000</v>
      </c>
      <c r="I1124" s="18" t="n">
        <f aca="false">E1124+H1124</f>
        <v>10377775.81</v>
      </c>
      <c r="J1124" s="18" t="n">
        <f aca="false">J1123+(I1124-I1123)</f>
        <v>10327775.81</v>
      </c>
      <c r="K1124" s="67" t="n">
        <f aca="false">H1124/E1124</f>
        <v>0.000964527029061983</v>
      </c>
      <c r="L1124" s="67"/>
      <c r="M1124" s="64"/>
      <c r="N1124" s="16" t="str">
        <f aca="false">IF(M1124="","",SUMIF('Daily Fills'!L1103:L21089,'Growth Plan &amp; Statistics'!M1124,'Daily Fills'!O1103:O21089))</f>
        <v/>
      </c>
      <c r="O1124" s="15" t="str">
        <f aca="false">IF(N1124="","",SUMIF('Daily Fills'!L1103:L21089,'Growth Plan &amp; Statistics'!M1124,'Daily Fills'!P1103:P21089))</f>
        <v/>
      </c>
      <c r="P1124" s="15" t="str">
        <f aca="false">IF(O1124="","",SUMIF('Daily Fills'!L1103:L21101,'Growth Plan &amp; Statistics'!M1124,'Daily Fills'!E1103:E21101)/1000000)</f>
        <v/>
      </c>
      <c r="Q1124" s="16"/>
      <c r="R1124" s="16" t="str">
        <f aca="false">IF(N1124="","",F1124)</f>
        <v/>
      </c>
      <c r="S1124" s="10"/>
    </row>
    <row collapsed="false" customFormat="false" customHeight="false" hidden="false" ht="13.3" outlineLevel="0" r="1125">
      <c r="A1125" s="16" t="n">
        <v>1106</v>
      </c>
      <c r="B1125" s="16" t="n">
        <f aca="false">ROUNDUP(A1125/5,0)</f>
        <v>222</v>
      </c>
      <c r="C1125" s="16" t="n">
        <f aca="false">ROUNDUP(A1125/20.83333333,0)</f>
        <v>54</v>
      </c>
      <c r="D1125" s="65" t="inlineStr">
        <f aca="false">IF(M1125="",IF(C1125=C1124,D1124,EDATE(D1124,1)),M1125)</f>
        <is>
          <t/>
        </is>
      </c>
      <c r="E1125" s="16" t="n">
        <f aca="false">I1124</f>
        <v>10377775.81</v>
      </c>
      <c r="F1125" s="15" t="n">
        <f aca="false">ROUND(MIN($B$14,IF(SizeCalc="margin",E1125*$E$13*$E$12/100000,E1125*$I$13/$I$12/10)),2)</f>
        <v>100</v>
      </c>
      <c r="G1125" s="15" t="n">
        <f aca="false">$B$12*$B$13</f>
        <v>10</v>
      </c>
      <c r="H1125" s="15" t="n">
        <f aca="false">IF(Q1125="",G1125*F1125*10,Q1125)</f>
        <v>10000</v>
      </c>
      <c r="I1125" s="18" t="n">
        <f aca="false">E1125+H1125</f>
        <v>10387775.81</v>
      </c>
      <c r="J1125" s="18" t="n">
        <f aca="false">J1124+(I1125-I1124)</f>
        <v>10337775.81</v>
      </c>
      <c r="K1125" s="67" t="n">
        <f aca="false">H1125/E1125</f>
        <v>0.000963597613118991</v>
      </c>
      <c r="L1125" s="67"/>
      <c r="M1125" s="64"/>
      <c r="N1125" s="16" t="str">
        <f aca="false">IF(M1125="","",SUMIF('Daily Fills'!L1104:L21090,'Growth Plan &amp; Statistics'!M1125,'Daily Fills'!O1104:O21090))</f>
        <v/>
      </c>
      <c r="O1125" s="15" t="str">
        <f aca="false">IF(N1125="","",SUMIF('Daily Fills'!L1104:L21090,'Growth Plan &amp; Statistics'!M1125,'Daily Fills'!P1104:P21090))</f>
        <v/>
      </c>
      <c r="P1125" s="15" t="str">
        <f aca="false">IF(O1125="","",SUMIF('Daily Fills'!L1104:L21102,'Growth Plan &amp; Statistics'!M1125,'Daily Fills'!E1104:E21102)/1000000)</f>
        <v/>
      </c>
      <c r="Q1125" s="16"/>
      <c r="R1125" s="16" t="str">
        <f aca="false">IF(N1125="","",F1125)</f>
        <v/>
      </c>
      <c r="S1125" s="10"/>
    </row>
    <row collapsed="false" customFormat="false" customHeight="false" hidden="false" ht="13.3" outlineLevel="0" r="1126">
      <c r="A1126" s="16" t="n">
        <v>1107</v>
      </c>
      <c r="B1126" s="16" t="n">
        <f aca="false">ROUNDUP(A1126/5,0)</f>
        <v>222</v>
      </c>
      <c r="C1126" s="16" t="n">
        <f aca="false">ROUNDUP(A1126/20.83333333,0)</f>
        <v>54</v>
      </c>
      <c r="D1126" s="65" t="inlineStr">
        <f aca="false">IF(M1126="",IF(C1126=C1125,D1125,EDATE(D1125,1)),M1126)</f>
        <is>
          <t/>
        </is>
      </c>
      <c r="E1126" s="16" t="n">
        <f aca="false">I1125</f>
        <v>10387775.81</v>
      </c>
      <c r="F1126" s="15" t="n">
        <f aca="false">ROUND(MIN($B$14,IF(SizeCalc="margin",E1126*$E$13*$E$12/100000,E1126*$I$13/$I$12/10)),2)</f>
        <v>100</v>
      </c>
      <c r="G1126" s="15" t="n">
        <f aca="false">$B$12*$B$13</f>
        <v>10</v>
      </c>
      <c r="H1126" s="15" t="n">
        <f aca="false">IF(Q1126="",G1126*F1126*10,Q1126)</f>
        <v>10000</v>
      </c>
      <c r="I1126" s="18" t="n">
        <f aca="false">E1126+H1126</f>
        <v>10397775.81</v>
      </c>
      <c r="J1126" s="18" t="n">
        <f aca="false">J1125+(I1126-I1125)</f>
        <v>10347775.81</v>
      </c>
      <c r="K1126" s="67" t="n">
        <f aca="false">H1126/E1126</f>
        <v>0.000962669986617665</v>
      </c>
      <c r="L1126" s="67"/>
      <c r="M1126" s="64"/>
      <c r="N1126" s="16" t="str">
        <f aca="false">IF(M1126="","",SUMIF('Daily Fills'!L1105:L21091,'Growth Plan &amp; Statistics'!M1126,'Daily Fills'!O1105:O21091))</f>
        <v/>
      </c>
      <c r="O1126" s="15" t="str">
        <f aca="false">IF(N1126="","",SUMIF('Daily Fills'!L1105:L21091,'Growth Plan &amp; Statistics'!M1126,'Daily Fills'!P1105:P21091))</f>
        <v/>
      </c>
      <c r="P1126" s="15" t="str">
        <f aca="false">IF(O1126="","",SUMIF('Daily Fills'!L1105:L21103,'Growth Plan &amp; Statistics'!M1126,'Daily Fills'!E1105:E21103)/1000000)</f>
        <v/>
      </c>
      <c r="Q1126" s="16"/>
      <c r="R1126" s="16" t="str">
        <f aca="false">IF(N1126="","",F1126)</f>
        <v/>
      </c>
      <c r="S1126" s="10"/>
    </row>
    <row collapsed="false" customFormat="false" customHeight="false" hidden="false" ht="13.3" outlineLevel="0" r="1127">
      <c r="A1127" s="16" t="n">
        <v>1108</v>
      </c>
      <c r="B1127" s="16" t="n">
        <f aca="false">ROUNDUP(A1127/5,0)</f>
        <v>222</v>
      </c>
      <c r="C1127" s="16" t="n">
        <f aca="false">ROUNDUP(A1127/20.83333333,0)</f>
        <v>54</v>
      </c>
      <c r="D1127" s="65" t="inlineStr">
        <f aca="false">IF(M1127="",IF(C1127=C1126,D1126,EDATE(D1126,1)),M1127)</f>
        <is>
          <t/>
        </is>
      </c>
      <c r="E1127" s="16" t="n">
        <f aca="false">I1126</f>
        <v>10397775.81</v>
      </c>
      <c r="F1127" s="15" t="n">
        <f aca="false">ROUND(MIN($B$14,IF(SizeCalc="margin",E1127*$E$13*$E$12/100000,E1127*$I$13/$I$12/10)),2)</f>
        <v>100</v>
      </c>
      <c r="G1127" s="15" t="n">
        <f aca="false">$B$12*$B$13</f>
        <v>10</v>
      </c>
      <c r="H1127" s="15" t="n">
        <f aca="false">IF(Q1127="",G1127*F1127*10,Q1127)</f>
        <v>10000</v>
      </c>
      <c r="I1127" s="18" t="n">
        <f aca="false">E1127+H1127</f>
        <v>10407775.81</v>
      </c>
      <c r="J1127" s="18" t="n">
        <f aca="false">J1126+(I1127-I1126)</f>
        <v>10357775.81</v>
      </c>
      <c r="K1127" s="67" t="n">
        <f aca="false">H1127/E1127</f>
        <v>0.00096174414439505</v>
      </c>
      <c r="L1127" s="67"/>
      <c r="M1127" s="64"/>
      <c r="N1127" s="16" t="str">
        <f aca="false">IF(M1127="","",SUMIF('Daily Fills'!L1106:L21092,'Growth Plan &amp; Statistics'!M1127,'Daily Fills'!O1106:O21092))</f>
        <v/>
      </c>
      <c r="O1127" s="15" t="str">
        <f aca="false">IF(N1127="","",SUMIF('Daily Fills'!L1106:L21092,'Growth Plan &amp; Statistics'!M1127,'Daily Fills'!P1106:P21092))</f>
        <v/>
      </c>
      <c r="P1127" s="15" t="str">
        <f aca="false">IF(O1127="","",SUMIF('Daily Fills'!L1106:L21104,'Growth Plan &amp; Statistics'!M1127,'Daily Fills'!E1106:E21104)/1000000)</f>
        <v/>
      </c>
      <c r="Q1127" s="16"/>
      <c r="R1127" s="16" t="str">
        <f aca="false">IF(N1127="","",F1127)</f>
        <v/>
      </c>
      <c r="S1127" s="10"/>
    </row>
    <row collapsed="false" customFormat="false" customHeight="false" hidden="false" ht="13.3" outlineLevel="0" r="1128">
      <c r="A1128" s="16" t="n">
        <v>1109</v>
      </c>
      <c r="B1128" s="16" t="n">
        <f aca="false">ROUNDUP(A1128/5,0)</f>
        <v>222</v>
      </c>
      <c r="C1128" s="16" t="n">
        <f aca="false">ROUNDUP(A1128/20.83333333,0)</f>
        <v>54</v>
      </c>
      <c r="D1128" s="65" t="inlineStr">
        <f aca="false">IF(M1128="",IF(C1128=C1127,D1127,EDATE(D1127,1)),M1128)</f>
        <is>
          <t/>
        </is>
      </c>
      <c r="E1128" s="16" t="n">
        <f aca="false">I1127</f>
        <v>10407775.81</v>
      </c>
      <c r="F1128" s="15" t="n">
        <f aca="false">ROUND(MIN($B$14,IF(SizeCalc="margin",E1128*$E$13*$E$12/100000,E1128*$I$13/$I$12/10)),2)</f>
        <v>100</v>
      </c>
      <c r="G1128" s="15" t="n">
        <f aca="false">$B$12*$B$13</f>
        <v>10</v>
      </c>
      <c r="H1128" s="15" t="n">
        <f aca="false">IF(Q1128="",G1128*F1128*10,Q1128)</f>
        <v>10000</v>
      </c>
      <c r="I1128" s="18" t="n">
        <f aca="false">E1128+H1128</f>
        <v>10417775.81</v>
      </c>
      <c r="J1128" s="18" t="n">
        <f aca="false">J1127+(I1128-I1127)</f>
        <v>10367775.81</v>
      </c>
      <c r="K1128" s="67" t="n">
        <f aca="false">H1128/E1128</f>
        <v>0.000960820081308035</v>
      </c>
      <c r="L1128" s="67"/>
      <c r="M1128" s="64"/>
      <c r="N1128" s="16" t="str">
        <f aca="false">IF(M1128="","",SUMIF('Daily Fills'!L1107:L21093,'Growth Plan &amp; Statistics'!M1128,'Daily Fills'!O1107:O21093))</f>
        <v/>
      </c>
      <c r="O1128" s="15" t="str">
        <f aca="false">IF(N1128="","",SUMIF('Daily Fills'!L1107:L21093,'Growth Plan &amp; Statistics'!M1128,'Daily Fills'!P1107:P21093))</f>
        <v/>
      </c>
      <c r="P1128" s="15" t="str">
        <f aca="false">IF(O1128="","",SUMIF('Daily Fills'!L1107:L21105,'Growth Plan &amp; Statistics'!M1128,'Daily Fills'!E1107:E21105)/1000000)</f>
        <v/>
      </c>
      <c r="Q1128" s="16"/>
      <c r="R1128" s="16" t="str">
        <f aca="false">IF(N1128="","",F1128)</f>
        <v/>
      </c>
      <c r="S1128" s="10"/>
    </row>
    <row collapsed="false" customFormat="false" customHeight="false" hidden="false" ht="13.3" outlineLevel="0" r="1129">
      <c r="A1129" s="16" t="n">
        <v>1110</v>
      </c>
      <c r="B1129" s="16" t="n">
        <f aca="false">ROUNDUP(A1129/5,0)</f>
        <v>222</v>
      </c>
      <c r="C1129" s="16" t="n">
        <f aca="false">ROUNDUP(A1129/20.83333333,0)</f>
        <v>54</v>
      </c>
      <c r="D1129" s="65" t="inlineStr">
        <f aca="false">IF(M1129="",IF(C1129=C1128,D1128,EDATE(D1128,1)),M1129)</f>
        <is>
          <t/>
        </is>
      </c>
      <c r="E1129" s="16" t="n">
        <f aca="false">I1128</f>
        <v>10417775.81</v>
      </c>
      <c r="F1129" s="15" t="n">
        <f aca="false">ROUND(MIN($B$14,IF(SizeCalc="margin",E1129*$E$13*$E$12/100000,E1129*$I$13/$I$12/10)),2)</f>
        <v>100</v>
      </c>
      <c r="G1129" s="15" t="n">
        <f aca="false">$B$12*$B$13</f>
        <v>10</v>
      </c>
      <c r="H1129" s="15" t="n">
        <f aca="false">IF(Q1129="",G1129*F1129*10,Q1129)</f>
        <v>10000</v>
      </c>
      <c r="I1129" s="18" t="n">
        <f aca="false">E1129+H1129</f>
        <v>10427775.81</v>
      </c>
      <c r="J1129" s="18" t="n">
        <f aca="false">J1128+(I1129-I1128)</f>
        <v>10377775.81</v>
      </c>
      <c r="K1129" s="67" t="n">
        <f aca="false">H1129/E1129</f>
        <v>0.000959897792233254</v>
      </c>
      <c r="L1129" s="67"/>
      <c r="M1129" s="64"/>
      <c r="N1129" s="16" t="str">
        <f aca="false">IF(M1129="","",SUMIF('Daily Fills'!L1108:L21094,'Growth Plan &amp; Statistics'!M1129,'Daily Fills'!O1108:O21094))</f>
        <v/>
      </c>
      <c r="O1129" s="15" t="str">
        <f aca="false">IF(N1129="","",SUMIF('Daily Fills'!L1108:L21094,'Growth Plan &amp; Statistics'!M1129,'Daily Fills'!P1108:P21094))</f>
        <v/>
      </c>
      <c r="P1129" s="15" t="str">
        <f aca="false">IF(O1129="","",SUMIF('Daily Fills'!L1108:L21106,'Growth Plan &amp; Statistics'!M1129,'Daily Fills'!E1108:E21106)/1000000)</f>
        <v/>
      </c>
      <c r="Q1129" s="16"/>
      <c r="R1129" s="16" t="str">
        <f aca="false">IF(N1129="","",F1129)</f>
        <v/>
      </c>
      <c r="S1129" s="10"/>
    </row>
    <row collapsed="false" customFormat="false" customHeight="false" hidden="false" ht="13.3" outlineLevel="0" r="1130">
      <c r="A1130" s="16" t="n">
        <v>1111</v>
      </c>
      <c r="B1130" s="16" t="n">
        <f aca="false">ROUNDUP(A1130/5,0)</f>
        <v>223</v>
      </c>
      <c r="C1130" s="16" t="n">
        <f aca="false">ROUNDUP(A1130/20.83333333,0)</f>
        <v>54</v>
      </c>
      <c r="D1130" s="65" t="inlineStr">
        <f aca="false">IF(M1130="",IF(C1130=C1129,D1129,EDATE(D1129,1)),M1130)</f>
        <is>
          <t/>
        </is>
      </c>
      <c r="E1130" s="16" t="n">
        <f aca="false">I1129</f>
        <v>10427775.81</v>
      </c>
      <c r="F1130" s="15" t="n">
        <f aca="false">ROUND(MIN($B$14,IF(SizeCalc="margin",E1130*$E$13*$E$12/100000,E1130*$I$13/$I$12/10)),2)</f>
        <v>100</v>
      </c>
      <c r="G1130" s="15" t="n">
        <f aca="false">$B$12*$B$13</f>
        <v>10</v>
      </c>
      <c r="H1130" s="15" t="n">
        <f aca="false">IF(Q1130="",G1130*F1130*10,Q1130)</f>
        <v>10000</v>
      </c>
      <c r="I1130" s="18" t="n">
        <f aca="false">E1130+H1130</f>
        <v>10437775.81</v>
      </c>
      <c r="J1130" s="18" t="n">
        <f aca="false">J1129+(I1130-I1129)</f>
        <v>10387775.81</v>
      </c>
      <c r="K1130" s="67" t="n">
        <f aca="false">H1130/E1130</f>
        <v>0.000958977272066995</v>
      </c>
      <c r="L1130" s="67"/>
      <c r="M1130" s="64"/>
      <c r="N1130" s="16" t="str">
        <f aca="false">IF(M1130="","",SUMIF('Daily Fills'!L1109:L21095,'Growth Plan &amp; Statistics'!M1130,'Daily Fills'!O1109:O21095))</f>
        <v/>
      </c>
      <c r="O1130" s="15" t="str">
        <f aca="false">IF(N1130="","",SUMIF('Daily Fills'!L1109:L21095,'Growth Plan &amp; Statistics'!M1130,'Daily Fills'!P1109:P21095))</f>
        <v/>
      </c>
      <c r="P1130" s="15" t="str">
        <f aca="false">IF(O1130="","",SUMIF('Daily Fills'!L1109:L21107,'Growth Plan &amp; Statistics'!M1130,'Daily Fills'!E1109:E21107)/1000000)</f>
        <v/>
      </c>
      <c r="Q1130" s="16"/>
      <c r="R1130" s="16" t="str">
        <f aca="false">IF(N1130="","",F1130)</f>
        <v/>
      </c>
      <c r="S1130" s="10"/>
    </row>
    <row collapsed="false" customFormat="false" customHeight="false" hidden="false" ht="13.3" outlineLevel="0" r="1131">
      <c r="A1131" s="16" t="n">
        <v>1112</v>
      </c>
      <c r="B1131" s="16" t="n">
        <f aca="false">ROUNDUP(A1131/5,0)</f>
        <v>223</v>
      </c>
      <c r="C1131" s="16" t="n">
        <f aca="false">ROUNDUP(A1131/20.83333333,0)</f>
        <v>54</v>
      </c>
      <c r="D1131" s="65" t="inlineStr">
        <f aca="false">IF(M1131="",IF(C1131=C1130,D1130,EDATE(D1130,1)),M1131)</f>
        <is>
          <t/>
        </is>
      </c>
      <c r="E1131" s="16" t="n">
        <f aca="false">I1130</f>
        <v>10437775.81</v>
      </c>
      <c r="F1131" s="15" t="n">
        <f aca="false">ROUND(MIN($B$14,IF(SizeCalc="margin",E1131*$E$13*$E$12/100000,E1131*$I$13/$I$12/10)),2)</f>
        <v>100</v>
      </c>
      <c r="G1131" s="15" t="n">
        <f aca="false">$B$12*$B$13</f>
        <v>10</v>
      </c>
      <c r="H1131" s="15" t="n">
        <f aca="false">IF(Q1131="",G1131*F1131*10,Q1131)</f>
        <v>10000</v>
      </c>
      <c r="I1131" s="18" t="n">
        <f aca="false">E1131+H1131</f>
        <v>10447775.81</v>
      </c>
      <c r="J1131" s="18" t="n">
        <f aca="false">J1130+(I1131-I1130)</f>
        <v>10397775.81</v>
      </c>
      <c r="K1131" s="67" t="n">
        <f aca="false">H1131/E1131</f>
        <v>0.000958058515725104</v>
      </c>
      <c r="L1131" s="67"/>
      <c r="M1131" s="64"/>
      <c r="N1131" s="16" t="str">
        <f aca="false">IF(M1131="","",SUMIF('Daily Fills'!L1110:L21096,'Growth Plan &amp; Statistics'!M1131,'Daily Fills'!O1110:O21096))</f>
        <v/>
      </c>
      <c r="O1131" s="15" t="str">
        <f aca="false">IF(N1131="","",SUMIF('Daily Fills'!L1110:L21096,'Growth Plan &amp; Statistics'!M1131,'Daily Fills'!P1110:P21096))</f>
        <v/>
      </c>
      <c r="P1131" s="15" t="str">
        <f aca="false">IF(O1131="","",SUMIF('Daily Fills'!L1110:L21108,'Growth Plan &amp; Statistics'!M1131,'Daily Fills'!E1110:E21108)/1000000)</f>
        <v/>
      </c>
      <c r="Q1131" s="16"/>
      <c r="R1131" s="16" t="str">
        <f aca="false">IF(N1131="","",F1131)</f>
        <v/>
      </c>
      <c r="S1131" s="10"/>
    </row>
    <row collapsed="false" customFormat="false" customHeight="false" hidden="false" ht="13.3" outlineLevel="0" r="1132">
      <c r="A1132" s="16" t="n">
        <v>1113</v>
      </c>
      <c r="B1132" s="16" t="n">
        <f aca="false">ROUNDUP(A1132/5,0)</f>
        <v>223</v>
      </c>
      <c r="C1132" s="16" t="n">
        <f aca="false">ROUNDUP(A1132/20.83333333,0)</f>
        <v>54</v>
      </c>
      <c r="D1132" s="65" t="inlineStr">
        <f aca="false">IF(M1132="",IF(C1132=C1131,D1131,EDATE(D1131,1)),M1132)</f>
        <is>
          <t/>
        </is>
      </c>
      <c r="E1132" s="16" t="n">
        <f aca="false">I1131</f>
        <v>10447775.81</v>
      </c>
      <c r="F1132" s="15" t="n">
        <f aca="false">ROUND(MIN($B$14,IF(SizeCalc="margin",E1132*$E$13*$E$12/100000,E1132*$I$13/$I$12/10)),2)</f>
        <v>100</v>
      </c>
      <c r="G1132" s="15" t="n">
        <f aca="false">$B$12*$B$13</f>
        <v>10</v>
      </c>
      <c r="H1132" s="15" t="n">
        <f aca="false">IF(Q1132="",G1132*F1132*10,Q1132)</f>
        <v>10000</v>
      </c>
      <c r="I1132" s="18" t="n">
        <f aca="false">E1132+H1132</f>
        <v>10457775.81</v>
      </c>
      <c r="J1132" s="18" t="n">
        <f aca="false">J1131+(I1132-I1131)</f>
        <v>10407775.81</v>
      </c>
      <c r="K1132" s="67" t="n">
        <f aca="false">H1132/E1132</f>
        <v>0.000957141518142894</v>
      </c>
      <c r="L1132" s="67"/>
      <c r="M1132" s="64"/>
      <c r="N1132" s="16" t="str">
        <f aca="false">IF(M1132="","",SUMIF('Daily Fills'!L1111:L21097,'Growth Plan &amp; Statistics'!M1132,'Daily Fills'!O1111:O21097))</f>
        <v/>
      </c>
      <c r="O1132" s="15" t="str">
        <f aca="false">IF(N1132="","",SUMIF('Daily Fills'!L1111:L21097,'Growth Plan &amp; Statistics'!M1132,'Daily Fills'!P1111:P21097))</f>
        <v/>
      </c>
      <c r="P1132" s="15" t="str">
        <f aca="false">IF(O1132="","",SUMIF('Daily Fills'!L1111:L21109,'Growth Plan &amp; Statistics'!M1132,'Daily Fills'!E1111:E21109)/1000000)</f>
        <v/>
      </c>
      <c r="Q1132" s="16"/>
      <c r="R1132" s="16" t="str">
        <f aca="false">IF(N1132="","",F1132)</f>
        <v/>
      </c>
      <c r="S1132" s="10"/>
    </row>
    <row collapsed="false" customFormat="false" customHeight="false" hidden="false" ht="13.3" outlineLevel="0" r="1133">
      <c r="A1133" s="16" t="n">
        <v>1114</v>
      </c>
      <c r="B1133" s="16" t="n">
        <f aca="false">ROUNDUP(A1133/5,0)</f>
        <v>223</v>
      </c>
      <c r="C1133" s="16" t="n">
        <f aca="false">ROUNDUP(A1133/20.83333333,0)</f>
        <v>54</v>
      </c>
      <c r="D1133" s="65" t="inlineStr">
        <f aca="false">IF(M1133="",IF(C1133=C1132,D1132,EDATE(D1132,1)),M1133)</f>
        <is>
          <t/>
        </is>
      </c>
      <c r="E1133" s="16" t="n">
        <f aca="false">I1132</f>
        <v>10457775.81</v>
      </c>
      <c r="F1133" s="15" t="n">
        <f aca="false">ROUND(MIN($B$14,IF(SizeCalc="margin",E1133*$E$13*$E$12/100000,E1133*$I$13/$I$12/10)),2)</f>
        <v>100</v>
      </c>
      <c r="G1133" s="15" t="n">
        <f aca="false">$B$12*$B$13</f>
        <v>10</v>
      </c>
      <c r="H1133" s="15" t="n">
        <f aca="false">IF(Q1133="",G1133*F1133*10,Q1133)</f>
        <v>10000</v>
      </c>
      <c r="I1133" s="18" t="n">
        <f aca="false">E1133+H1133</f>
        <v>10467775.81</v>
      </c>
      <c r="J1133" s="18" t="n">
        <f aca="false">J1132+(I1133-I1132)</f>
        <v>10417775.81</v>
      </c>
      <c r="K1133" s="67" t="n">
        <f aca="false">H1133/E1133</f>
        <v>0.000956226274275046</v>
      </c>
      <c r="L1133" s="67"/>
      <c r="M1133" s="64"/>
      <c r="N1133" s="16" t="str">
        <f aca="false">IF(M1133="","",SUMIF('Daily Fills'!L1112:L21098,'Growth Plan &amp; Statistics'!M1133,'Daily Fills'!O1112:O21098))</f>
        <v/>
      </c>
      <c r="O1133" s="15" t="str">
        <f aca="false">IF(N1133="","",SUMIF('Daily Fills'!L1112:L21098,'Growth Plan &amp; Statistics'!M1133,'Daily Fills'!P1112:P21098))</f>
        <v/>
      </c>
      <c r="P1133" s="15" t="str">
        <f aca="false">IF(O1133="","",SUMIF('Daily Fills'!L1112:L21110,'Growth Plan &amp; Statistics'!M1133,'Daily Fills'!E1112:E21110)/1000000)</f>
        <v/>
      </c>
      <c r="Q1133" s="16"/>
      <c r="R1133" s="16" t="str">
        <f aca="false">IF(N1133="","",F1133)</f>
        <v/>
      </c>
      <c r="S1133" s="10"/>
    </row>
    <row collapsed="false" customFormat="false" customHeight="false" hidden="false" ht="13.3" outlineLevel="0" r="1134">
      <c r="A1134" s="16" t="n">
        <v>1115</v>
      </c>
      <c r="B1134" s="16" t="n">
        <f aca="false">ROUNDUP(A1134/5,0)</f>
        <v>223</v>
      </c>
      <c r="C1134" s="16" t="n">
        <f aca="false">ROUNDUP(A1134/20.83333333,0)</f>
        <v>54</v>
      </c>
      <c r="D1134" s="65" t="inlineStr">
        <f aca="false">IF(M1134="",IF(C1134=C1133,D1133,EDATE(D1133,1)),M1134)</f>
        <is>
          <t/>
        </is>
      </c>
      <c r="E1134" s="16" t="n">
        <f aca="false">I1133</f>
        <v>10467775.81</v>
      </c>
      <c r="F1134" s="15" t="n">
        <f aca="false">ROUND(MIN($B$14,IF(SizeCalc="margin",E1134*$E$13*$E$12/100000,E1134*$I$13/$I$12/10)),2)</f>
        <v>100</v>
      </c>
      <c r="G1134" s="15" t="n">
        <f aca="false">$B$12*$B$13</f>
        <v>10</v>
      </c>
      <c r="H1134" s="15" t="n">
        <f aca="false">IF(Q1134="",G1134*F1134*10,Q1134)</f>
        <v>10000</v>
      </c>
      <c r="I1134" s="18" t="n">
        <f aca="false">E1134+H1134</f>
        <v>10477775.81</v>
      </c>
      <c r="J1134" s="18" t="n">
        <f aca="false">J1133+(I1134-I1133)</f>
        <v>10427775.81</v>
      </c>
      <c r="K1134" s="67" t="n">
        <f aca="false">H1134/E1134</f>
        <v>0.000955312779095524</v>
      </c>
      <c r="L1134" s="67"/>
      <c r="M1134" s="64"/>
      <c r="N1134" s="16" t="str">
        <f aca="false">IF(M1134="","",SUMIF('Daily Fills'!L1113:L21099,'Growth Plan &amp; Statistics'!M1134,'Daily Fills'!O1113:O21099))</f>
        <v/>
      </c>
      <c r="O1134" s="15" t="str">
        <f aca="false">IF(N1134="","",SUMIF('Daily Fills'!L1113:L21099,'Growth Plan &amp; Statistics'!M1134,'Daily Fills'!P1113:P21099))</f>
        <v/>
      </c>
      <c r="P1134" s="15" t="str">
        <f aca="false">IF(O1134="","",SUMIF('Daily Fills'!L1113:L21111,'Growth Plan &amp; Statistics'!M1134,'Daily Fills'!E1113:E21111)/1000000)</f>
        <v/>
      </c>
      <c r="Q1134" s="16"/>
      <c r="R1134" s="16" t="str">
        <f aca="false">IF(N1134="","",F1134)</f>
        <v/>
      </c>
      <c r="S1134" s="10"/>
    </row>
    <row collapsed="false" customFormat="false" customHeight="false" hidden="false" ht="13.3" outlineLevel="0" r="1135">
      <c r="A1135" s="16" t="n">
        <v>1116</v>
      </c>
      <c r="B1135" s="16" t="n">
        <f aca="false">ROUNDUP(A1135/5,0)</f>
        <v>224</v>
      </c>
      <c r="C1135" s="16" t="n">
        <f aca="false">ROUNDUP(A1135/20.83333333,0)</f>
        <v>54</v>
      </c>
      <c r="D1135" s="65" t="inlineStr">
        <f aca="false">IF(M1135="",IF(C1135=C1134,D1134,EDATE(D1134,1)),M1135)</f>
        <is>
          <t/>
        </is>
      </c>
      <c r="E1135" s="16" t="n">
        <f aca="false">I1134</f>
        <v>10477775.81</v>
      </c>
      <c r="F1135" s="15" t="n">
        <f aca="false">ROUND(MIN($B$14,IF(SizeCalc="margin",E1135*$E$13*$E$12/100000,E1135*$I$13/$I$12/10)),2)</f>
        <v>100</v>
      </c>
      <c r="G1135" s="15" t="n">
        <f aca="false">$B$12*$B$13</f>
        <v>10</v>
      </c>
      <c r="H1135" s="15" t="n">
        <f aca="false">IF(Q1135="",G1135*F1135*10,Q1135)</f>
        <v>10000</v>
      </c>
      <c r="I1135" s="18" t="n">
        <f aca="false">E1135+H1135</f>
        <v>10487775.81</v>
      </c>
      <c r="J1135" s="18" t="n">
        <f aca="false">J1134+(I1135-I1134)</f>
        <v>10437775.81</v>
      </c>
      <c r="K1135" s="67" t="n">
        <f aca="false">H1135/E1135</f>
        <v>0.000954401027597478</v>
      </c>
      <c r="L1135" s="67"/>
      <c r="M1135" s="64"/>
      <c r="N1135" s="16" t="str">
        <f aca="false">IF(M1135="","",SUMIF('Daily Fills'!L1114:L21100,'Growth Plan &amp; Statistics'!M1135,'Daily Fills'!O1114:O21100))</f>
        <v/>
      </c>
      <c r="O1135" s="15" t="str">
        <f aca="false">IF(N1135="","",SUMIF('Daily Fills'!L1114:L21100,'Growth Plan &amp; Statistics'!M1135,'Daily Fills'!P1114:P21100))</f>
        <v/>
      </c>
      <c r="P1135" s="15" t="str">
        <f aca="false">IF(O1135="","",SUMIF('Daily Fills'!L1114:L21112,'Growth Plan &amp; Statistics'!M1135,'Daily Fills'!E1114:E21112)/1000000)</f>
        <v/>
      </c>
      <c r="Q1135" s="16"/>
      <c r="R1135" s="16" t="str">
        <f aca="false">IF(N1135="","",F1135)</f>
        <v/>
      </c>
      <c r="S1135" s="10"/>
    </row>
    <row collapsed="false" customFormat="false" customHeight="false" hidden="false" ht="13.3" outlineLevel="0" r="1136">
      <c r="A1136" s="16" t="n">
        <v>1117</v>
      </c>
      <c r="B1136" s="16" t="n">
        <f aca="false">ROUNDUP(A1136/5,0)</f>
        <v>224</v>
      </c>
      <c r="C1136" s="16" t="n">
        <f aca="false">ROUNDUP(A1136/20.83333333,0)</f>
        <v>54</v>
      </c>
      <c r="D1136" s="65" t="inlineStr">
        <f aca="false">IF(M1136="",IF(C1136=C1135,D1135,EDATE(D1135,1)),M1136)</f>
        <is>
          <t/>
        </is>
      </c>
      <c r="E1136" s="16" t="n">
        <f aca="false">I1135</f>
        <v>10487775.81</v>
      </c>
      <c r="F1136" s="15" t="n">
        <f aca="false">ROUND(MIN($B$14,IF(SizeCalc="margin",E1136*$E$13*$E$12/100000,E1136*$I$13/$I$12/10)),2)</f>
        <v>100</v>
      </c>
      <c r="G1136" s="15" t="n">
        <f aca="false">$B$12*$B$13</f>
        <v>10</v>
      </c>
      <c r="H1136" s="15" t="n">
        <f aca="false">IF(Q1136="",G1136*F1136*10,Q1136)</f>
        <v>10000</v>
      </c>
      <c r="I1136" s="18" t="n">
        <f aca="false">E1136+H1136</f>
        <v>10497775.81</v>
      </c>
      <c r="J1136" s="18" t="n">
        <f aca="false">J1135+(I1136-I1135)</f>
        <v>10447775.81</v>
      </c>
      <c r="K1136" s="67" t="n">
        <f aca="false">H1136/E1136</f>
        <v>0.000953491014793155</v>
      </c>
      <c r="L1136" s="67"/>
      <c r="M1136" s="64"/>
      <c r="N1136" s="16" t="str">
        <f aca="false">IF(M1136="","",SUMIF('Daily Fills'!L1115:L21101,'Growth Plan &amp; Statistics'!M1136,'Daily Fills'!O1115:O21101))</f>
        <v/>
      </c>
      <c r="O1136" s="15" t="str">
        <f aca="false">IF(N1136="","",SUMIF('Daily Fills'!L1115:L21101,'Growth Plan &amp; Statistics'!M1136,'Daily Fills'!P1115:P21101))</f>
        <v/>
      </c>
      <c r="P1136" s="15" t="str">
        <f aca="false">IF(O1136="","",SUMIF('Daily Fills'!L1115:L21113,'Growth Plan &amp; Statistics'!M1136,'Daily Fills'!E1115:E21113)/1000000)</f>
        <v/>
      </c>
      <c r="Q1136" s="16"/>
      <c r="R1136" s="16" t="str">
        <f aca="false">IF(N1136="","",F1136)</f>
        <v/>
      </c>
      <c r="S1136" s="10"/>
    </row>
    <row collapsed="false" customFormat="false" customHeight="false" hidden="false" ht="13.3" outlineLevel="0" r="1137">
      <c r="A1137" s="16" t="n">
        <v>1118</v>
      </c>
      <c r="B1137" s="16" t="n">
        <f aca="false">ROUNDUP(A1137/5,0)</f>
        <v>224</v>
      </c>
      <c r="C1137" s="16" t="n">
        <f aca="false">ROUNDUP(A1137/20.83333333,0)</f>
        <v>54</v>
      </c>
      <c r="D1137" s="65" t="inlineStr">
        <f aca="false">IF(M1137="",IF(C1137=C1136,D1136,EDATE(D1136,1)),M1137)</f>
        <is>
          <t/>
        </is>
      </c>
      <c r="E1137" s="16" t="n">
        <f aca="false">I1136</f>
        <v>10497775.81</v>
      </c>
      <c r="F1137" s="15" t="n">
        <f aca="false">ROUND(MIN($B$14,IF(SizeCalc="margin",E1137*$E$13*$E$12/100000,E1137*$I$13/$I$12/10)),2)</f>
        <v>100</v>
      </c>
      <c r="G1137" s="15" t="n">
        <f aca="false">$B$12*$B$13</f>
        <v>10</v>
      </c>
      <c r="H1137" s="15" t="n">
        <f aca="false">IF(Q1137="",G1137*F1137*10,Q1137)</f>
        <v>10000</v>
      </c>
      <c r="I1137" s="18" t="n">
        <f aca="false">E1137+H1137</f>
        <v>10507775.81</v>
      </c>
      <c r="J1137" s="18" t="n">
        <f aca="false">J1136+(I1137-I1136)</f>
        <v>10457775.81</v>
      </c>
      <c r="K1137" s="67" t="n">
        <f aca="false">H1137/E1137</f>
        <v>0.000952582735713804</v>
      </c>
      <c r="L1137" s="67"/>
      <c r="M1137" s="64"/>
      <c r="N1137" s="16" t="str">
        <f aca="false">IF(M1137="","",SUMIF('Daily Fills'!L1116:L21102,'Growth Plan &amp; Statistics'!M1137,'Daily Fills'!O1116:O21102))</f>
        <v/>
      </c>
      <c r="O1137" s="15" t="str">
        <f aca="false">IF(N1137="","",SUMIF('Daily Fills'!L1116:L21102,'Growth Plan &amp; Statistics'!M1137,'Daily Fills'!P1116:P21102))</f>
        <v/>
      </c>
      <c r="P1137" s="15" t="str">
        <f aca="false">IF(O1137="","",SUMIF('Daily Fills'!L1116:L21114,'Growth Plan &amp; Statistics'!M1137,'Daily Fills'!E1116:E21114)/1000000)</f>
        <v/>
      </c>
      <c r="Q1137" s="16"/>
      <c r="R1137" s="16" t="str">
        <f aca="false">IF(N1137="","",F1137)</f>
        <v/>
      </c>
      <c r="S1137" s="10"/>
    </row>
    <row collapsed="false" customFormat="false" customHeight="false" hidden="false" ht="13.3" outlineLevel="0" r="1138">
      <c r="A1138" s="16" t="n">
        <v>1119</v>
      </c>
      <c r="B1138" s="16" t="n">
        <f aca="false">ROUNDUP(A1138/5,0)</f>
        <v>224</v>
      </c>
      <c r="C1138" s="16" t="n">
        <f aca="false">ROUNDUP(A1138/20.83333333,0)</f>
        <v>54</v>
      </c>
      <c r="D1138" s="65" t="inlineStr">
        <f aca="false">IF(M1138="",IF(C1138=C1137,D1137,EDATE(D1137,1)),M1138)</f>
        <is>
          <t/>
        </is>
      </c>
      <c r="E1138" s="16" t="n">
        <f aca="false">I1137</f>
        <v>10507775.81</v>
      </c>
      <c r="F1138" s="15" t="n">
        <f aca="false">ROUND(MIN($B$14,IF(SizeCalc="margin",E1138*$E$13*$E$12/100000,E1138*$I$13/$I$12/10)),2)</f>
        <v>100</v>
      </c>
      <c r="G1138" s="15" t="n">
        <f aca="false">$B$12*$B$13</f>
        <v>10</v>
      </c>
      <c r="H1138" s="15" t="n">
        <f aca="false">IF(Q1138="",G1138*F1138*10,Q1138)</f>
        <v>10000</v>
      </c>
      <c r="I1138" s="18" t="n">
        <f aca="false">E1138+H1138</f>
        <v>10517775.81</v>
      </c>
      <c r="J1138" s="18" t="n">
        <f aca="false">J1137+(I1138-I1137)</f>
        <v>10467775.81</v>
      </c>
      <c r="K1138" s="67" t="n">
        <f aca="false">H1138/E1138</f>
        <v>0.000951676185409593</v>
      </c>
      <c r="L1138" s="67"/>
      <c r="M1138" s="64"/>
      <c r="N1138" s="16" t="str">
        <f aca="false">IF(M1138="","",SUMIF('Daily Fills'!L1117:L21103,'Growth Plan &amp; Statistics'!M1138,'Daily Fills'!O1117:O21103))</f>
        <v/>
      </c>
      <c r="O1138" s="15" t="str">
        <f aca="false">IF(N1138="","",SUMIF('Daily Fills'!L1117:L21103,'Growth Plan &amp; Statistics'!M1138,'Daily Fills'!P1117:P21103))</f>
        <v/>
      </c>
      <c r="P1138" s="15" t="str">
        <f aca="false">IF(O1138="","",SUMIF('Daily Fills'!L1117:L21115,'Growth Plan &amp; Statistics'!M1138,'Daily Fills'!E1117:E21115)/1000000)</f>
        <v/>
      </c>
      <c r="Q1138" s="16"/>
      <c r="R1138" s="16" t="str">
        <f aca="false">IF(N1138="","",F1138)</f>
        <v/>
      </c>
      <c r="S1138" s="10"/>
    </row>
    <row collapsed="false" customFormat="false" customHeight="false" hidden="false" ht="13.3" outlineLevel="0" r="1139">
      <c r="A1139" s="16" t="n">
        <v>1120</v>
      </c>
      <c r="B1139" s="16" t="n">
        <f aca="false">ROUNDUP(A1139/5,0)</f>
        <v>224</v>
      </c>
      <c r="C1139" s="16" t="n">
        <f aca="false">ROUNDUP(A1139/20.83333333,0)</f>
        <v>54</v>
      </c>
      <c r="D1139" s="65" t="inlineStr">
        <f aca="false">IF(M1139="",IF(C1139=C1138,D1138,EDATE(D1138,1)),M1139)</f>
        <is>
          <t/>
        </is>
      </c>
      <c r="E1139" s="16" t="n">
        <f aca="false">I1138</f>
        <v>10517775.81</v>
      </c>
      <c r="F1139" s="15" t="n">
        <f aca="false">ROUND(MIN($B$14,IF(SizeCalc="margin",E1139*$E$13*$E$12/100000,E1139*$I$13/$I$12/10)),2)</f>
        <v>100</v>
      </c>
      <c r="G1139" s="15" t="n">
        <f aca="false">$B$12*$B$13</f>
        <v>10</v>
      </c>
      <c r="H1139" s="15" t="n">
        <f aca="false">IF(Q1139="",G1139*F1139*10,Q1139)</f>
        <v>10000</v>
      </c>
      <c r="I1139" s="18" t="n">
        <f aca="false">E1139+H1139</f>
        <v>10527775.81</v>
      </c>
      <c r="J1139" s="18" t="n">
        <f aca="false">J1138+(I1139-I1138)</f>
        <v>10477775.81</v>
      </c>
      <c r="K1139" s="67" t="n">
        <f aca="false">H1139/E1139</f>
        <v>0.000950771358949512</v>
      </c>
      <c r="L1139" s="67"/>
      <c r="M1139" s="64"/>
      <c r="N1139" s="16" t="str">
        <f aca="false">IF(M1139="","",SUMIF('Daily Fills'!L1118:L21104,'Growth Plan &amp; Statistics'!M1139,'Daily Fills'!O1118:O21104))</f>
        <v/>
      </c>
      <c r="O1139" s="15" t="str">
        <f aca="false">IF(N1139="","",SUMIF('Daily Fills'!L1118:L21104,'Growth Plan &amp; Statistics'!M1139,'Daily Fills'!P1118:P21104))</f>
        <v/>
      </c>
      <c r="P1139" s="15" t="str">
        <f aca="false">IF(O1139="","",SUMIF('Daily Fills'!L1118:L21116,'Growth Plan &amp; Statistics'!M1139,'Daily Fills'!E1118:E21116)/1000000)</f>
        <v/>
      </c>
      <c r="Q1139" s="16"/>
      <c r="R1139" s="16" t="str">
        <f aca="false">IF(N1139="","",F1139)</f>
        <v/>
      </c>
      <c r="S1139" s="10"/>
    </row>
    <row collapsed="false" customFormat="false" customHeight="false" hidden="false" ht="13.3" outlineLevel="0" r="1140">
      <c r="A1140" s="16" t="n">
        <v>1121</v>
      </c>
      <c r="B1140" s="16" t="n">
        <f aca="false">ROUNDUP(A1140/5,0)</f>
        <v>225</v>
      </c>
      <c r="C1140" s="16" t="n">
        <f aca="false">ROUNDUP(A1140/20.83333333,0)</f>
        <v>54</v>
      </c>
      <c r="D1140" s="65" t="inlineStr">
        <f aca="false">IF(M1140="",IF(C1140=C1139,D1139,EDATE(D1139,1)),M1140)</f>
        <is>
          <t/>
        </is>
      </c>
      <c r="E1140" s="16" t="n">
        <f aca="false">I1139</f>
        <v>10527775.81</v>
      </c>
      <c r="F1140" s="15" t="n">
        <f aca="false">ROUND(MIN($B$14,IF(SizeCalc="margin",E1140*$E$13*$E$12/100000,E1140*$I$13/$I$12/10)),2)</f>
        <v>100</v>
      </c>
      <c r="G1140" s="15" t="n">
        <f aca="false">$B$12*$B$13</f>
        <v>10</v>
      </c>
      <c r="H1140" s="15" t="n">
        <f aca="false">IF(Q1140="",G1140*F1140*10,Q1140)</f>
        <v>10000</v>
      </c>
      <c r="I1140" s="18" t="n">
        <f aca="false">E1140+H1140</f>
        <v>10537775.81</v>
      </c>
      <c r="J1140" s="18" t="n">
        <f aca="false">J1139+(I1140-I1139)</f>
        <v>10487775.81</v>
      </c>
      <c r="K1140" s="67" t="n">
        <f aca="false">H1140/E1140</f>
        <v>0.000949868251421285</v>
      </c>
      <c r="L1140" s="67"/>
      <c r="M1140" s="64"/>
      <c r="N1140" s="16" t="str">
        <f aca="false">IF(M1140="","",SUMIF('Daily Fills'!L1119:L21105,'Growth Plan &amp; Statistics'!M1140,'Daily Fills'!O1119:O21105))</f>
        <v/>
      </c>
      <c r="O1140" s="15" t="str">
        <f aca="false">IF(N1140="","",SUMIF('Daily Fills'!L1119:L21105,'Growth Plan &amp; Statistics'!M1140,'Daily Fills'!P1119:P21105))</f>
        <v/>
      </c>
      <c r="P1140" s="15" t="str">
        <f aca="false">IF(O1140="","",SUMIF('Daily Fills'!L1119:L21117,'Growth Plan &amp; Statistics'!M1140,'Daily Fills'!E1119:E21117)/1000000)</f>
        <v/>
      </c>
      <c r="Q1140" s="16"/>
      <c r="R1140" s="16" t="str">
        <f aca="false">IF(N1140="","",F1140)</f>
        <v/>
      </c>
      <c r="S1140" s="10"/>
    </row>
    <row collapsed="false" customFormat="false" customHeight="false" hidden="false" ht="13.3" outlineLevel="0" r="1141">
      <c r="A1141" s="16" t="n">
        <v>1122</v>
      </c>
      <c r="B1141" s="16" t="n">
        <f aca="false">ROUNDUP(A1141/5,0)</f>
        <v>225</v>
      </c>
      <c r="C1141" s="16" t="n">
        <f aca="false">ROUNDUP(A1141/20.83333333,0)</f>
        <v>54</v>
      </c>
      <c r="D1141" s="65" t="inlineStr">
        <f aca="false">IF(M1141="",IF(C1141=C1140,D1140,EDATE(D1140,1)),M1141)</f>
        <is>
          <t/>
        </is>
      </c>
      <c r="E1141" s="16" t="n">
        <f aca="false">I1140</f>
        <v>10537775.81</v>
      </c>
      <c r="F1141" s="15" t="n">
        <f aca="false">ROUND(MIN($B$14,IF(SizeCalc="margin",E1141*$E$13*$E$12/100000,E1141*$I$13/$I$12/10)),2)</f>
        <v>100</v>
      </c>
      <c r="G1141" s="15" t="n">
        <f aca="false">$B$12*$B$13</f>
        <v>10</v>
      </c>
      <c r="H1141" s="15" t="n">
        <f aca="false">IF(Q1141="",G1141*F1141*10,Q1141)</f>
        <v>10000</v>
      </c>
      <c r="I1141" s="18" t="n">
        <f aca="false">E1141+H1141</f>
        <v>10547775.81</v>
      </c>
      <c r="J1141" s="18" t="n">
        <f aca="false">J1140+(I1141-I1140)</f>
        <v>10497775.81</v>
      </c>
      <c r="K1141" s="67" t="n">
        <f aca="false">H1141/E1141</f>
        <v>0.000948966857931285</v>
      </c>
      <c r="L1141" s="67"/>
      <c r="M1141" s="64"/>
      <c r="N1141" s="16" t="str">
        <f aca="false">IF(M1141="","",SUMIF('Daily Fills'!L1120:L21106,'Growth Plan &amp; Statistics'!M1141,'Daily Fills'!O1120:O21106))</f>
        <v/>
      </c>
      <c r="O1141" s="15" t="str">
        <f aca="false">IF(N1141="","",SUMIF('Daily Fills'!L1120:L21106,'Growth Plan &amp; Statistics'!M1141,'Daily Fills'!P1120:P21106))</f>
        <v/>
      </c>
      <c r="P1141" s="15" t="str">
        <f aca="false">IF(O1141="","",SUMIF('Daily Fills'!L1120:L21118,'Growth Plan &amp; Statistics'!M1141,'Daily Fills'!E1120:E21118)/1000000)</f>
        <v/>
      </c>
      <c r="Q1141" s="16"/>
      <c r="R1141" s="16" t="str">
        <f aca="false">IF(N1141="","",F1141)</f>
        <v/>
      </c>
      <c r="S1141" s="10"/>
    </row>
    <row collapsed="false" customFormat="false" customHeight="false" hidden="false" ht="13.3" outlineLevel="0" r="1142">
      <c r="A1142" s="16" t="n">
        <v>1123</v>
      </c>
      <c r="B1142" s="16" t="n">
        <f aca="false">ROUNDUP(A1142/5,0)</f>
        <v>225</v>
      </c>
      <c r="C1142" s="16" t="n">
        <f aca="false">ROUNDUP(A1142/20.83333333,0)</f>
        <v>54</v>
      </c>
      <c r="D1142" s="65" t="inlineStr">
        <f aca="false">IF(M1142="",IF(C1142=C1141,D1141,EDATE(D1141,1)),M1142)</f>
        <is>
          <t/>
        </is>
      </c>
      <c r="E1142" s="16" t="n">
        <f aca="false">I1141</f>
        <v>10547775.81</v>
      </c>
      <c r="F1142" s="15" t="n">
        <f aca="false">ROUND(MIN($B$14,IF(SizeCalc="margin",E1142*$E$13*$E$12/100000,E1142*$I$13/$I$12/10)),2)</f>
        <v>100</v>
      </c>
      <c r="G1142" s="15" t="n">
        <f aca="false">$B$12*$B$13</f>
        <v>10</v>
      </c>
      <c r="H1142" s="15" t="n">
        <f aca="false">IF(Q1142="",G1142*F1142*10,Q1142)</f>
        <v>10000</v>
      </c>
      <c r="I1142" s="18" t="n">
        <f aca="false">E1142+H1142</f>
        <v>10557775.81</v>
      </c>
      <c r="J1142" s="18" t="n">
        <f aca="false">J1141+(I1142-I1141)</f>
        <v>10507775.81</v>
      </c>
      <c r="K1142" s="67" t="n">
        <f aca="false">H1142/E1142</f>
        <v>0.000948067173604442</v>
      </c>
      <c r="L1142" s="67"/>
      <c r="M1142" s="64"/>
      <c r="N1142" s="16" t="str">
        <f aca="false">IF(M1142="","",SUMIF('Daily Fills'!L1121:L21107,'Growth Plan &amp; Statistics'!M1142,'Daily Fills'!O1121:O21107))</f>
        <v/>
      </c>
      <c r="O1142" s="15" t="str">
        <f aca="false">IF(N1142="","",SUMIF('Daily Fills'!L1121:L21107,'Growth Plan &amp; Statistics'!M1142,'Daily Fills'!P1121:P21107))</f>
        <v/>
      </c>
      <c r="P1142" s="15" t="str">
        <f aca="false">IF(O1142="","",SUMIF('Daily Fills'!L1121:L21119,'Growth Plan &amp; Statistics'!M1142,'Daily Fills'!E1121:E21119)/1000000)</f>
        <v/>
      </c>
      <c r="Q1142" s="16"/>
      <c r="R1142" s="16" t="str">
        <f aca="false">IF(N1142="","",F1142)</f>
        <v/>
      </c>
      <c r="S1142" s="10"/>
    </row>
    <row collapsed="false" customFormat="false" customHeight="false" hidden="false" ht="13.3" outlineLevel="0" r="1143">
      <c r="A1143" s="16" t="n">
        <v>1124</v>
      </c>
      <c r="B1143" s="16" t="n">
        <f aca="false">ROUNDUP(A1143/5,0)</f>
        <v>225</v>
      </c>
      <c r="C1143" s="16" t="n">
        <f aca="false">ROUNDUP(A1143/20.83333333,0)</f>
        <v>54</v>
      </c>
      <c r="D1143" s="65" t="inlineStr">
        <f aca="false">IF(M1143="",IF(C1143=C1142,D1142,EDATE(D1142,1)),M1143)</f>
        <is>
          <t/>
        </is>
      </c>
      <c r="E1143" s="16" t="n">
        <f aca="false">I1142</f>
        <v>10557775.81</v>
      </c>
      <c r="F1143" s="15" t="n">
        <f aca="false">ROUND(MIN($B$14,IF(SizeCalc="margin",E1143*$E$13*$E$12/100000,E1143*$I$13/$I$12/10)),2)</f>
        <v>100</v>
      </c>
      <c r="G1143" s="15" t="n">
        <f aca="false">$B$12*$B$13</f>
        <v>10</v>
      </c>
      <c r="H1143" s="15" t="n">
        <f aca="false">IF(Q1143="",G1143*F1143*10,Q1143)</f>
        <v>10000</v>
      </c>
      <c r="I1143" s="18" t="n">
        <f aca="false">E1143+H1143</f>
        <v>10567775.81</v>
      </c>
      <c r="J1143" s="18" t="n">
        <f aca="false">J1142+(I1143-I1142)</f>
        <v>10517775.81</v>
      </c>
      <c r="K1143" s="67" t="n">
        <f aca="false">H1143/E1143</f>
        <v>0.000947169193584155</v>
      </c>
      <c r="L1143" s="67"/>
      <c r="M1143" s="64"/>
      <c r="N1143" s="16" t="str">
        <f aca="false">IF(M1143="","",SUMIF('Daily Fills'!L1122:L21108,'Growth Plan &amp; Statistics'!M1143,'Daily Fills'!O1122:O21108))</f>
        <v/>
      </c>
      <c r="O1143" s="15" t="str">
        <f aca="false">IF(N1143="","",SUMIF('Daily Fills'!L1122:L21108,'Growth Plan &amp; Statistics'!M1143,'Daily Fills'!P1122:P21108))</f>
        <v/>
      </c>
      <c r="P1143" s="15" t="str">
        <f aca="false">IF(O1143="","",SUMIF('Daily Fills'!L1122:L21120,'Growth Plan &amp; Statistics'!M1143,'Daily Fills'!E1122:E21120)/1000000)</f>
        <v/>
      </c>
      <c r="Q1143" s="16"/>
      <c r="R1143" s="16" t="str">
        <f aca="false">IF(N1143="","",F1143)</f>
        <v/>
      </c>
      <c r="S1143" s="10"/>
    </row>
    <row collapsed="false" customFormat="false" customHeight="false" hidden="false" ht="13.3" outlineLevel="0" r="1144">
      <c r="A1144" s="16" t="n">
        <v>1125</v>
      </c>
      <c r="B1144" s="16" t="n">
        <f aca="false">ROUNDUP(A1144/5,0)</f>
        <v>225</v>
      </c>
      <c r="C1144" s="16" t="n">
        <f aca="false">ROUNDUP(A1144/20.83333333,0)</f>
        <v>55</v>
      </c>
      <c r="D1144" s="65" t="n">
        <f aca="false">IF(M1144="",IF(C1144=C1143,D1143,EDATE(D1143,1)),M1144)</f>
        <v>43454</v>
      </c>
      <c r="E1144" s="16" t="n">
        <f aca="false">I1143</f>
        <v>10567775.81</v>
      </c>
      <c r="F1144" s="15" t="n">
        <f aca="false">ROUND(MIN($B$14,IF(SizeCalc="margin",E1144*$E$13*$E$12/100000,E1144*$I$13/$I$12/10)),2)</f>
        <v>100</v>
      </c>
      <c r="G1144" s="15" t="n">
        <f aca="false">$B$12*$B$13</f>
        <v>10</v>
      </c>
      <c r="H1144" s="15" t="n">
        <f aca="false">IF(Q1144="",G1144*F1144*10,Q1144)</f>
        <v>10000</v>
      </c>
      <c r="I1144" s="18" t="n">
        <f aca="false">E1144+H1144</f>
        <v>10577775.81</v>
      </c>
      <c r="J1144" s="18" t="n">
        <f aca="false">J1143+(I1144-I1143)</f>
        <v>10527775.81</v>
      </c>
      <c r="K1144" s="67" t="n">
        <f aca="false">H1144/E1144</f>
        <v>0.000946272913032208</v>
      </c>
      <c r="L1144" s="67"/>
      <c r="M1144" s="64"/>
      <c r="N1144" s="16" t="str">
        <f aca="false">IF(M1144="","",SUMIF('Daily Fills'!L1123:L21109,'Growth Plan &amp; Statistics'!M1144,'Daily Fills'!O1123:O21109))</f>
        <v/>
      </c>
      <c r="O1144" s="15" t="str">
        <f aca="false">IF(N1144="","",SUMIF('Daily Fills'!L1123:L21109,'Growth Plan &amp; Statistics'!M1144,'Daily Fills'!P1123:P21109))</f>
        <v/>
      </c>
      <c r="P1144" s="15" t="str">
        <f aca="false">IF(O1144="","",SUMIF('Daily Fills'!L1123:L21121,'Growth Plan &amp; Statistics'!M1144,'Daily Fills'!E1123:E21121)/1000000)</f>
        <v/>
      </c>
      <c r="Q1144" s="16"/>
      <c r="R1144" s="16" t="str">
        <f aca="false">IF(N1144="","",F1144)</f>
        <v/>
      </c>
      <c r="S1144" s="10"/>
    </row>
    <row collapsed="false" customFormat="false" customHeight="false" hidden="false" ht="13.3" outlineLevel="0" r="1145">
      <c r="A1145" s="16" t="n">
        <v>1126</v>
      </c>
      <c r="B1145" s="16" t="n">
        <f aca="false">ROUNDUP(A1145/5,0)</f>
        <v>226</v>
      </c>
      <c r="C1145" s="16" t="n">
        <f aca="false">ROUNDUP(A1145/20.83333333,0)</f>
        <v>55</v>
      </c>
      <c r="D1145" s="65" t="inlineStr">
        <f aca="false">IF(M1145="",IF(C1145=C1144,D1144,EDATE(D1144,1)),M1145)</f>
        <is>
          <t/>
        </is>
      </c>
      <c r="E1145" s="16" t="n">
        <f aca="false">I1144</f>
        <v>10577775.81</v>
      </c>
      <c r="F1145" s="15" t="n">
        <f aca="false">ROUND(MIN($B$14,IF(SizeCalc="margin",E1145*$E$13*$E$12/100000,E1145*$I$13/$I$12/10)),2)</f>
        <v>100</v>
      </c>
      <c r="G1145" s="15" t="n">
        <f aca="false">$B$12*$B$13</f>
        <v>10</v>
      </c>
      <c r="H1145" s="15" t="n">
        <f aca="false">IF(Q1145="",G1145*F1145*10,Q1145)</f>
        <v>10000</v>
      </c>
      <c r="I1145" s="18" t="n">
        <f aca="false">E1145+H1145</f>
        <v>10587775.81</v>
      </c>
      <c r="J1145" s="18" t="n">
        <f aca="false">J1144+(I1145-I1144)</f>
        <v>10537775.81</v>
      </c>
      <c r="K1145" s="67" t="n">
        <f aca="false">H1145/E1145</f>
        <v>0.000945378327128678</v>
      </c>
      <c r="L1145" s="67"/>
      <c r="M1145" s="64"/>
      <c r="N1145" s="16" t="str">
        <f aca="false">IF(M1145="","",SUMIF('Daily Fills'!L1124:L21110,'Growth Plan &amp; Statistics'!M1145,'Daily Fills'!O1124:O21110))</f>
        <v/>
      </c>
      <c r="O1145" s="15" t="str">
        <f aca="false">IF(N1145="","",SUMIF('Daily Fills'!L1124:L21110,'Growth Plan &amp; Statistics'!M1145,'Daily Fills'!P1124:P21110))</f>
        <v/>
      </c>
      <c r="P1145" s="15" t="str">
        <f aca="false">IF(O1145="","",SUMIF('Daily Fills'!L1124:L21122,'Growth Plan &amp; Statistics'!M1145,'Daily Fills'!E1124:E21122)/1000000)</f>
        <v/>
      </c>
      <c r="Q1145" s="16"/>
      <c r="R1145" s="16" t="str">
        <f aca="false">IF(N1145="","",F1145)</f>
        <v/>
      </c>
      <c r="S1145" s="10"/>
    </row>
    <row collapsed="false" customFormat="false" customHeight="false" hidden="false" ht="13.3" outlineLevel="0" r="1146">
      <c r="A1146" s="16" t="n">
        <v>1127</v>
      </c>
      <c r="B1146" s="16" t="n">
        <f aca="false">ROUNDUP(A1146/5,0)</f>
        <v>226</v>
      </c>
      <c r="C1146" s="16" t="n">
        <f aca="false">ROUNDUP(A1146/20.83333333,0)</f>
        <v>55</v>
      </c>
      <c r="D1146" s="65" t="inlineStr">
        <f aca="false">IF(M1146="",IF(C1146=C1145,D1145,EDATE(D1145,1)),M1146)</f>
        <is>
          <t/>
        </is>
      </c>
      <c r="E1146" s="16" t="n">
        <f aca="false">I1145</f>
        <v>10587775.81</v>
      </c>
      <c r="F1146" s="15" t="n">
        <f aca="false">ROUND(MIN($B$14,IF(SizeCalc="margin",E1146*$E$13*$E$12/100000,E1146*$I$13/$I$12/10)),2)</f>
        <v>100</v>
      </c>
      <c r="G1146" s="15" t="n">
        <f aca="false">$B$12*$B$13</f>
        <v>10</v>
      </c>
      <c r="H1146" s="15" t="n">
        <f aca="false">IF(Q1146="",G1146*F1146*10,Q1146)</f>
        <v>10000</v>
      </c>
      <c r="I1146" s="18" t="n">
        <f aca="false">E1146+H1146</f>
        <v>10597775.81</v>
      </c>
      <c r="J1146" s="18" t="n">
        <f aca="false">J1145+(I1146-I1145)</f>
        <v>10547775.81</v>
      </c>
      <c r="K1146" s="67" t="n">
        <f aca="false">H1146/E1146</f>
        <v>0.000944485431071854</v>
      </c>
      <c r="L1146" s="67"/>
      <c r="M1146" s="64"/>
      <c r="N1146" s="16" t="str">
        <f aca="false">IF(M1146="","",SUMIF('Daily Fills'!L1125:L21111,'Growth Plan &amp; Statistics'!M1146,'Daily Fills'!O1125:O21111))</f>
        <v/>
      </c>
      <c r="O1146" s="15" t="str">
        <f aca="false">IF(N1146="","",SUMIF('Daily Fills'!L1125:L21111,'Growth Plan &amp; Statistics'!M1146,'Daily Fills'!P1125:P21111))</f>
        <v/>
      </c>
      <c r="P1146" s="15" t="str">
        <f aca="false">IF(O1146="","",SUMIF('Daily Fills'!L1125:L21123,'Growth Plan &amp; Statistics'!M1146,'Daily Fills'!E1125:E21123)/1000000)</f>
        <v/>
      </c>
      <c r="Q1146" s="16"/>
      <c r="R1146" s="16" t="str">
        <f aca="false">IF(N1146="","",F1146)</f>
        <v/>
      </c>
      <c r="S1146" s="10"/>
    </row>
    <row collapsed="false" customFormat="false" customHeight="false" hidden="false" ht="13.3" outlineLevel="0" r="1147">
      <c r="A1147" s="16" t="n">
        <v>1128</v>
      </c>
      <c r="B1147" s="16" t="n">
        <f aca="false">ROUNDUP(A1147/5,0)</f>
        <v>226</v>
      </c>
      <c r="C1147" s="16" t="n">
        <f aca="false">ROUNDUP(A1147/20.83333333,0)</f>
        <v>55</v>
      </c>
      <c r="D1147" s="65" t="inlineStr">
        <f aca="false">IF(M1147="",IF(C1147=C1146,D1146,EDATE(D1146,1)),M1147)</f>
        <is>
          <t/>
        </is>
      </c>
      <c r="E1147" s="16" t="n">
        <f aca="false">I1146</f>
        <v>10597775.81</v>
      </c>
      <c r="F1147" s="15" t="n">
        <f aca="false">ROUND(MIN($B$14,IF(SizeCalc="margin",E1147*$E$13*$E$12/100000,E1147*$I$13/$I$12/10)),2)</f>
        <v>100</v>
      </c>
      <c r="G1147" s="15" t="n">
        <f aca="false">$B$12*$B$13</f>
        <v>10</v>
      </c>
      <c r="H1147" s="15" t="n">
        <f aca="false">IF(Q1147="",G1147*F1147*10,Q1147)</f>
        <v>10000</v>
      </c>
      <c r="I1147" s="18" t="n">
        <f aca="false">E1147+H1147</f>
        <v>10607775.81</v>
      </c>
      <c r="J1147" s="18" t="n">
        <f aca="false">J1146+(I1147-I1146)</f>
        <v>10557775.81</v>
      </c>
      <c r="K1147" s="67" t="n">
        <f aca="false">H1147/E1147</f>
        <v>0.000943594220078147</v>
      </c>
      <c r="L1147" s="67"/>
      <c r="M1147" s="64"/>
      <c r="N1147" s="16" t="str">
        <f aca="false">IF(M1147="","",SUMIF('Daily Fills'!L1126:L21112,'Growth Plan &amp; Statistics'!M1147,'Daily Fills'!O1126:O21112))</f>
        <v/>
      </c>
      <c r="O1147" s="15" t="str">
        <f aca="false">IF(N1147="","",SUMIF('Daily Fills'!L1126:L21112,'Growth Plan &amp; Statistics'!M1147,'Daily Fills'!P1126:P21112))</f>
        <v/>
      </c>
      <c r="P1147" s="15" t="str">
        <f aca="false">IF(O1147="","",SUMIF('Daily Fills'!L1126:L21124,'Growth Plan &amp; Statistics'!M1147,'Daily Fills'!E1126:E21124)/1000000)</f>
        <v/>
      </c>
      <c r="Q1147" s="16"/>
      <c r="R1147" s="16" t="str">
        <f aca="false">IF(N1147="","",F1147)</f>
        <v/>
      </c>
      <c r="S1147" s="10"/>
    </row>
    <row collapsed="false" customFormat="false" customHeight="false" hidden="false" ht="13.3" outlineLevel="0" r="1148">
      <c r="A1148" s="16" t="n">
        <v>1129</v>
      </c>
      <c r="B1148" s="16" t="n">
        <f aca="false">ROUNDUP(A1148/5,0)</f>
        <v>226</v>
      </c>
      <c r="C1148" s="16" t="n">
        <f aca="false">ROUNDUP(A1148/20.83333333,0)</f>
        <v>55</v>
      </c>
      <c r="D1148" s="65" t="inlineStr">
        <f aca="false">IF(M1148="",IF(C1148=C1147,D1147,EDATE(D1147,1)),M1148)</f>
        <is>
          <t/>
        </is>
      </c>
      <c r="E1148" s="16" t="n">
        <f aca="false">I1147</f>
        <v>10607775.81</v>
      </c>
      <c r="F1148" s="15" t="n">
        <f aca="false">ROUND(MIN($B$14,IF(SizeCalc="margin",E1148*$E$13*$E$12/100000,E1148*$I$13/$I$12/10)),2)</f>
        <v>100</v>
      </c>
      <c r="G1148" s="15" t="n">
        <f aca="false">$B$12*$B$13</f>
        <v>10</v>
      </c>
      <c r="H1148" s="15" t="n">
        <f aca="false">IF(Q1148="",G1148*F1148*10,Q1148)</f>
        <v>10000</v>
      </c>
      <c r="I1148" s="18" t="n">
        <f aca="false">E1148+H1148</f>
        <v>10617775.81</v>
      </c>
      <c r="J1148" s="18" t="n">
        <f aca="false">J1147+(I1148-I1147)</f>
        <v>10567775.81</v>
      </c>
      <c r="K1148" s="67" t="n">
        <f aca="false">H1148/E1148</f>
        <v>0.000942704689382005</v>
      </c>
      <c r="L1148" s="67"/>
      <c r="M1148" s="64"/>
      <c r="N1148" s="16" t="str">
        <f aca="false">IF(M1148="","",SUMIF('Daily Fills'!L1127:L21113,'Growth Plan &amp; Statistics'!M1148,'Daily Fills'!O1127:O21113))</f>
        <v/>
      </c>
      <c r="O1148" s="15" t="str">
        <f aca="false">IF(N1148="","",SUMIF('Daily Fills'!L1127:L21113,'Growth Plan &amp; Statistics'!M1148,'Daily Fills'!P1127:P21113))</f>
        <v/>
      </c>
      <c r="P1148" s="15" t="str">
        <f aca="false">IF(O1148="","",SUMIF('Daily Fills'!L1127:L21125,'Growth Plan &amp; Statistics'!M1148,'Daily Fills'!E1127:E21125)/1000000)</f>
        <v/>
      </c>
      <c r="Q1148" s="16"/>
      <c r="R1148" s="16" t="str">
        <f aca="false">IF(N1148="","",F1148)</f>
        <v/>
      </c>
      <c r="S1148" s="10"/>
    </row>
    <row collapsed="false" customFormat="false" customHeight="false" hidden="false" ht="13.3" outlineLevel="0" r="1149">
      <c r="A1149" s="16" t="n">
        <v>1130</v>
      </c>
      <c r="B1149" s="16" t="n">
        <f aca="false">ROUNDUP(A1149/5,0)</f>
        <v>226</v>
      </c>
      <c r="C1149" s="16" t="n">
        <f aca="false">ROUNDUP(A1149/20.83333333,0)</f>
        <v>55</v>
      </c>
      <c r="D1149" s="65" t="inlineStr">
        <f aca="false">IF(M1149="",IF(C1149=C1148,D1148,EDATE(D1148,1)),M1149)</f>
        <is>
          <t/>
        </is>
      </c>
      <c r="E1149" s="16" t="n">
        <f aca="false">I1148</f>
        <v>10617775.81</v>
      </c>
      <c r="F1149" s="15" t="n">
        <f aca="false">ROUND(MIN($B$14,IF(SizeCalc="margin",E1149*$E$13*$E$12/100000,E1149*$I$13/$I$12/10)),2)</f>
        <v>100</v>
      </c>
      <c r="G1149" s="15" t="n">
        <f aca="false">$B$12*$B$13</f>
        <v>10</v>
      </c>
      <c r="H1149" s="15" t="n">
        <f aca="false">IF(Q1149="",G1149*F1149*10,Q1149)</f>
        <v>10000</v>
      </c>
      <c r="I1149" s="18" t="n">
        <f aca="false">E1149+H1149</f>
        <v>10627775.81</v>
      </c>
      <c r="J1149" s="18" t="n">
        <f aca="false">J1148+(I1149-I1148)</f>
        <v>10577775.81</v>
      </c>
      <c r="K1149" s="67" t="n">
        <f aca="false">H1149/E1149</f>
        <v>0.000941816834235832</v>
      </c>
      <c r="L1149" s="67"/>
      <c r="M1149" s="64"/>
      <c r="N1149" s="16" t="str">
        <f aca="false">IF(M1149="","",SUMIF('Daily Fills'!L1128:L21114,'Growth Plan &amp; Statistics'!M1149,'Daily Fills'!O1128:O21114))</f>
        <v/>
      </c>
      <c r="O1149" s="15" t="str">
        <f aca="false">IF(N1149="","",SUMIF('Daily Fills'!L1128:L21114,'Growth Plan &amp; Statistics'!M1149,'Daily Fills'!P1128:P21114))</f>
        <v/>
      </c>
      <c r="P1149" s="15" t="str">
        <f aca="false">IF(O1149="","",SUMIF('Daily Fills'!L1128:L21126,'Growth Plan &amp; Statistics'!M1149,'Daily Fills'!E1128:E21126)/1000000)</f>
        <v/>
      </c>
      <c r="Q1149" s="16"/>
      <c r="R1149" s="16" t="str">
        <f aca="false">IF(N1149="","",F1149)</f>
        <v/>
      </c>
      <c r="S1149" s="10"/>
    </row>
    <row collapsed="false" customFormat="false" customHeight="false" hidden="false" ht="13.3" outlineLevel="0" r="1150">
      <c r="A1150" s="16" t="n">
        <v>1131</v>
      </c>
      <c r="B1150" s="16" t="n">
        <f aca="false">ROUNDUP(A1150/5,0)</f>
        <v>227</v>
      </c>
      <c r="C1150" s="16" t="n">
        <f aca="false">ROUNDUP(A1150/20.83333333,0)</f>
        <v>55</v>
      </c>
      <c r="D1150" s="65" t="inlineStr">
        <f aca="false">IF(M1150="",IF(C1150=C1149,D1149,EDATE(D1149,1)),M1150)</f>
        <is>
          <t/>
        </is>
      </c>
      <c r="E1150" s="16" t="n">
        <f aca="false">I1149</f>
        <v>10627775.81</v>
      </c>
      <c r="F1150" s="15" t="n">
        <f aca="false">ROUND(MIN($B$14,IF(SizeCalc="margin",E1150*$E$13*$E$12/100000,E1150*$I$13/$I$12/10)),2)</f>
        <v>100</v>
      </c>
      <c r="G1150" s="15" t="n">
        <f aca="false">$B$12*$B$13</f>
        <v>10</v>
      </c>
      <c r="H1150" s="15" t="n">
        <f aca="false">IF(Q1150="",G1150*F1150*10,Q1150)</f>
        <v>10000</v>
      </c>
      <c r="I1150" s="18" t="n">
        <f aca="false">E1150+H1150</f>
        <v>10637775.81</v>
      </c>
      <c r="J1150" s="18" t="n">
        <f aca="false">J1149+(I1150-I1149)</f>
        <v>10587775.81</v>
      </c>
      <c r="K1150" s="67" t="n">
        <f aca="false">H1150/E1150</f>
        <v>0.000940930649909899</v>
      </c>
      <c r="L1150" s="67"/>
      <c r="M1150" s="64"/>
      <c r="N1150" s="16" t="str">
        <f aca="false">IF(M1150="","",SUMIF('Daily Fills'!L1129:L21115,'Growth Plan &amp; Statistics'!M1150,'Daily Fills'!O1129:O21115))</f>
        <v/>
      </c>
      <c r="O1150" s="15" t="str">
        <f aca="false">IF(N1150="","",SUMIF('Daily Fills'!L1129:L21115,'Growth Plan &amp; Statistics'!M1150,'Daily Fills'!P1129:P21115))</f>
        <v/>
      </c>
      <c r="P1150" s="15" t="str">
        <f aca="false">IF(O1150="","",SUMIF('Daily Fills'!L1129:L21127,'Growth Plan &amp; Statistics'!M1150,'Daily Fills'!E1129:E21127)/1000000)</f>
        <v/>
      </c>
      <c r="Q1150" s="16"/>
      <c r="R1150" s="16" t="str">
        <f aca="false">IF(N1150="","",F1150)</f>
        <v/>
      </c>
      <c r="S1150" s="10"/>
    </row>
    <row collapsed="false" customFormat="false" customHeight="false" hidden="false" ht="13.3" outlineLevel="0" r="1151">
      <c r="A1151" s="16" t="n">
        <v>1132</v>
      </c>
      <c r="B1151" s="16" t="n">
        <f aca="false">ROUNDUP(A1151/5,0)</f>
        <v>227</v>
      </c>
      <c r="C1151" s="16" t="n">
        <f aca="false">ROUNDUP(A1151/20.83333333,0)</f>
        <v>55</v>
      </c>
      <c r="D1151" s="65" t="inlineStr">
        <f aca="false">IF(M1151="",IF(C1151=C1150,D1150,EDATE(D1150,1)),M1151)</f>
        <is>
          <t/>
        </is>
      </c>
      <c r="E1151" s="16" t="n">
        <f aca="false">I1150</f>
        <v>10637775.81</v>
      </c>
      <c r="F1151" s="15" t="n">
        <f aca="false">ROUND(MIN($B$14,IF(SizeCalc="margin",E1151*$E$13*$E$12/100000,E1151*$I$13/$I$12/10)),2)</f>
        <v>100</v>
      </c>
      <c r="G1151" s="15" t="n">
        <f aca="false">$B$12*$B$13</f>
        <v>10</v>
      </c>
      <c r="H1151" s="15" t="n">
        <f aca="false">IF(Q1151="",G1151*F1151*10,Q1151)</f>
        <v>10000</v>
      </c>
      <c r="I1151" s="18" t="n">
        <f aca="false">E1151+H1151</f>
        <v>10647775.81</v>
      </c>
      <c r="J1151" s="18" t="n">
        <f aca="false">J1150+(I1151-I1150)</f>
        <v>10597775.81</v>
      </c>
      <c r="K1151" s="67" t="n">
        <f aca="false">H1151/E1151</f>
        <v>0.00094004613169226</v>
      </c>
      <c r="L1151" s="67"/>
      <c r="M1151" s="64"/>
      <c r="N1151" s="16" t="str">
        <f aca="false">IF(M1151="","",SUMIF('Daily Fills'!L1130:L21116,'Growth Plan &amp; Statistics'!M1151,'Daily Fills'!O1130:O21116))</f>
        <v/>
      </c>
      <c r="O1151" s="15" t="str">
        <f aca="false">IF(N1151="","",SUMIF('Daily Fills'!L1130:L21116,'Growth Plan &amp; Statistics'!M1151,'Daily Fills'!P1130:P21116))</f>
        <v/>
      </c>
      <c r="P1151" s="15" t="str">
        <f aca="false">IF(O1151="","",SUMIF('Daily Fills'!L1130:L21128,'Growth Plan &amp; Statistics'!M1151,'Daily Fills'!E1130:E21128)/1000000)</f>
        <v/>
      </c>
      <c r="Q1151" s="16"/>
      <c r="R1151" s="16" t="str">
        <f aca="false">IF(N1151="","",F1151)</f>
        <v/>
      </c>
      <c r="S1151" s="10"/>
    </row>
    <row collapsed="false" customFormat="false" customHeight="false" hidden="false" ht="13.3" outlineLevel="0" r="1152">
      <c r="A1152" s="16" t="n">
        <v>1133</v>
      </c>
      <c r="B1152" s="16" t="n">
        <f aca="false">ROUNDUP(A1152/5,0)</f>
        <v>227</v>
      </c>
      <c r="C1152" s="16" t="n">
        <f aca="false">ROUNDUP(A1152/20.83333333,0)</f>
        <v>55</v>
      </c>
      <c r="D1152" s="65" t="inlineStr">
        <f aca="false">IF(M1152="",IF(C1152=C1151,D1151,EDATE(D1151,1)),M1152)</f>
        <is>
          <t/>
        </is>
      </c>
      <c r="E1152" s="16" t="n">
        <f aca="false">I1151</f>
        <v>10647775.81</v>
      </c>
      <c r="F1152" s="15" t="n">
        <f aca="false">ROUND(MIN($B$14,IF(SizeCalc="margin",E1152*$E$13*$E$12/100000,E1152*$I$13/$I$12/10)),2)</f>
        <v>100</v>
      </c>
      <c r="G1152" s="15" t="n">
        <f aca="false">$B$12*$B$13</f>
        <v>10</v>
      </c>
      <c r="H1152" s="15" t="n">
        <f aca="false">IF(Q1152="",G1152*F1152*10,Q1152)</f>
        <v>10000</v>
      </c>
      <c r="I1152" s="18" t="n">
        <f aca="false">E1152+H1152</f>
        <v>10657775.81</v>
      </c>
      <c r="J1152" s="18" t="n">
        <f aca="false">J1151+(I1152-I1151)</f>
        <v>10607775.81</v>
      </c>
      <c r="K1152" s="67" t="n">
        <f aca="false">H1152/E1152</f>
        <v>0.000939163274888674</v>
      </c>
      <c r="L1152" s="67"/>
      <c r="M1152" s="64"/>
      <c r="N1152" s="16" t="str">
        <f aca="false">IF(M1152="","",SUMIF('Daily Fills'!L1131:L21117,'Growth Plan &amp; Statistics'!M1152,'Daily Fills'!O1131:O21117))</f>
        <v/>
      </c>
      <c r="O1152" s="15" t="str">
        <f aca="false">IF(N1152="","",SUMIF('Daily Fills'!L1131:L21117,'Growth Plan &amp; Statistics'!M1152,'Daily Fills'!P1131:P21117))</f>
        <v/>
      </c>
      <c r="P1152" s="15" t="str">
        <f aca="false">IF(O1152="","",SUMIF('Daily Fills'!L1131:L21129,'Growth Plan &amp; Statistics'!M1152,'Daily Fills'!E1131:E21129)/1000000)</f>
        <v/>
      </c>
      <c r="Q1152" s="16"/>
      <c r="R1152" s="16" t="str">
        <f aca="false">IF(N1152="","",F1152)</f>
        <v/>
      </c>
      <c r="S1152" s="10"/>
    </row>
    <row collapsed="false" customFormat="false" customHeight="false" hidden="false" ht="13.3" outlineLevel="0" r="1153">
      <c r="A1153" s="16" t="n">
        <v>1134</v>
      </c>
      <c r="B1153" s="16" t="n">
        <f aca="false">ROUNDUP(A1153/5,0)</f>
        <v>227</v>
      </c>
      <c r="C1153" s="16" t="n">
        <f aca="false">ROUNDUP(A1153/20.83333333,0)</f>
        <v>55</v>
      </c>
      <c r="D1153" s="65" t="inlineStr">
        <f aca="false">IF(M1153="",IF(C1153=C1152,D1152,EDATE(D1152,1)),M1153)</f>
        <is>
          <t/>
        </is>
      </c>
      <c r="E1153" s="16" t="n">
        <f aca="false">I1152</f>
        <v>10657775.81</v>
      </c>
      <c r="F1153" s="15" t="n">
        <f aca="false">ROUND(MIN($B$14,IF(SizeCalc="margin",E1153*$E$13*$E$12/100000,E1153*$I$13/$I$12/10)),2)</f>
        <v>100</v>
      </c>
      <c r="G1153" s="15" t="n">
        <f aca="false">$B$12*$B$13</f>
        <v>10</v>
      </c>
      <c r="H1153" s="15" t="n">
        <f aca="false">IF(Q1153="",G1153*F1153*10,Q1153)</f>
        <v>10000</v>
      </c>
      <c r="I1153" s="18" t="n">
        <f aca="false">E1153+H1153</f>
        <v>10667775.81</v>
      </c>
      <c r="J1153" s="18" t="n">
        <f aca="false">J1152+(I1153-I1152)</f>
        <v>10617775.81</v>
      </c>
      <c r="K1153" s="67" t="n">
        <f aca="false">H1153/E1153</f>
        <v>0.000938282074822514</v>
      </c>
      <c r="L1153" s="67"/>
      <c r="M1153" s="64"/>
      <c r="N1153" s="16" t="str">
        <f aca="false">IF(M1153="","",SUMIF('Daily Fills'!L1132:L21118,'Growth Plan &amp; Statistics'!M1153,'Daily Fills'!O1132:O21118))</f>
        <v/>
      </c>
      <c r="O1153" s="15" t="str">
        <f aca="false">IF(N1153="","",SUMIF('Daily Fills'!L1132:L21118,'Growth Plan &amp; Statistics'!M1153,'Daily Fills'!P1132:P21118))</f>
        <v/>
      </c>
      <c r="P1153" s="15" t="str">
        <f aca="false">IF(O1153="","",SUMIF('Daily Fills'!L1132:L21130,'Growth Plan &amp; Statistics'!M1153,'Daily Fills'!E1132:E21130)/1000000)</f>
        <v/>
      </c>
      <c r="Q1153" s="16"/>
      <c r="R1153" s="16" t="str">
        <f aca="false">IF(N1153="","",F1153)</f>
        <v/>
      </c>
      <c r="S1153" s="10"/>
    </row>
    <row collapsed="false" customFormat="false" customHeight="false" hidden="false" ht="13.3" outlineLevel="0" r="1154">
      <c r="A1154" s="16" t="n">
        <v>1135</v>
      </c>
      <c r="B1154" s="16" t="n">
        <f aca="false">ROUNDUP(A1154/5,0)</f>
        <v>227</v>
      </c>
      <c r="C1154" s="16" t="n">
        <f aca="false">ROUNDUP(A1154/20.83333333,0)</f>
        <v>55</v>
      </c>
      <c r="D1154" s="65" t="inlineStr">
        <f aca="false">IF(M1154="",IF(C1154=C1153,D1153,EDATE(D1153,1)),M1154)</f>
        <is>
          <t/>
        </is>
      </c>
      <c r="E1154" s="16" t="n">
        <f aca="false">I1153</f>
        <v>10667775.81</v>
      </c>
      <c r="F1154" s="15" t="n">
        <f aca="false">ROUND(MIN($B$14,IF(SizeCalc="margin",E1154*$E$13*$E$12/100000,E1154*$I$13/$I$12/10)),2)</f>
        <v>100</v>
      </c>
      <c r="G1154" s="15" t="n">
        <f aca="false">$B$12*$B$13</f>
        <v>10</v>
      </c>
      <c r="H1154" s="15" t="n">
        <f aca="false">IF(Q1154="",G1154*F1154*10,Q1154)</f>
        <v>10000</v>
      </c>
      <c r="I1154" s="18" t="n">
        <f aca="false">E1154+H1154</f>
        <v>10677775.81</v>
      </c>
      <c r="J1154" s="18" t="n">
        <f aca="false">J1153+(I1154-I1153)</f>
        <v>10627775.81</v>
      </c>
      <c r="K1154" s="67" t="n">
        <f aca="false">H1154/E1154</f>
        <v>0.000937402526834692</v>
      </c>
      <c r="L1154" s="67"/>
      <c r="M1154" s="64"/>
      <c r="N1154" s="16" t="str">
        <f aca="false">IF(M1154="","",SUMIF('Daily Fills'!L1133:L21119,'Growth Plan &amp; Statistics'!M1154,'Daily Fills'!O1133:O21119))</f>
        <v/>
      </c>
      <c r="O1154" s="15" t="str">
        <f aca="false">IF(N1154="","",SUMIF('Daily Fills'!L1133:L21119,'Growth Plan &amp; Statistics'!M1154,'Daily Fills'!P1133:P21119))</f>
        <v/>
      </c>
      <c r="P1154" s="15" t="str">
        <f aca="false">IF(O1154="","",SUMIF('Daily Fills'!L1133:L21131,'Growth Plan &amp; Statistics'!M1154,'Daily Fills'!E1133:E21131)/1000000)</f>
        <v/>
      </c>
      <c r="Q1154" s="16"/>
      <c r="R1154" s="16" t="str">
        <f aca="false">IF(N1154="","",F1154)</f>
        <v/>
      </c>
      <c r="S1154" s="10"/>
    </row>
    <row collapsed="false" customFormat="false" customHeight="false" hidden="false" ht="13.3" outlineLevel="0" r="1155">
      <c r="A1155" s="16" t="n">
        <v>1136</v>
      </c>
      <c r="B1155" s="16" t="n">
        <f aca="false">ROUNDUP(A1155/5,0)</f>
        <v>228</v>
      </c>
      <c r="C1155" s="16" t="n">
        <f aca="false">ROUNDUP(A1155/20.83333333,0)</f>
        <v>55</v>
      </c>
      <c r="D1155" s="65" t="inlineStr">
        <f aca="false">IF(M1155="",IF(C1155=C1154,D1154,EDATE(D1154,1)),M1155)</f>
        <is>
          <t/>
        </is>
      </c>
      <c r="E1155" s="16" t="n">
        <f aca="false">I1154</f>
        <v>10677775.81</v>
      </c>
      <c r="F1155" s="15" t="n">
        <f aca="false">ROUND(MIN($B$14,IF(SizeCalc="margin",E1155*$E$13*$E$12/100000,E1155*$I$13/$I$12/10)),2)</f>
        <v>100</v>
      </c>
      <c r="G1155" s="15" t="n">
        <f aca="false">$B$12*$B$13</f>
        <v>10</v>
      </c>
      <c r="H1155" s="15" t="n">
        <f aca="false">IF(Q1155="",G1155*F1155*10,Q1155)</f>
        <v>10000</v>
      </c>
      <c r="I1155" s="18" t="n">
        <f aca="false">E1155+H1155</f>
        <v>10687775.81</v>
      </c>
      <c r="J1155" s="18" t="n">
        <f aca="false">J1154+(I1155-I1154)</f>
        <v>10637775.81</v>
      </c>
      <c r="K1155" s="67" t="n">
        <f aca="false">H1155/E1155</f>
        <v>0.000936524626283571</v>
      </c>
      <c r="L1155" s="67"/>
      <c r="M1155" s="64"/>
      <c r="N1155" s="16" t="str">
        <f aca="false">IF(M1155="","",SUMIF('Daily Fills'!L1134:L21120,'Growth Plan &amp; Statistics'!M1155,'Daily Fills'!O1134:O21120))</f>
        <v/>
      </c>
      <c r="O1155" s="15" t="str">
        <f aca="false">IF(N1155="","",SUMIF('Daily Fills'!L1134:L21120,'Growth Plan &amp; Statistics'!M1155,'Daily Fills'!P1134:P21120))</f>
        <v/>
      </c>
      <c r="P1155" s="15" t="str">
        <f aca="false">IF(O1155="","",SUMIF('Daily Fills'!L1134:L21132,'Growth Plan &amp; Statistics'!M1155,'Daily Fills'!E1134:E21132)/1000000)</f>
        <v/>
      </c>
      <c r="Q1155" s="16"/>
      <c r="R1155" s="16" t="str">
        <f aca="false">IF(N1155="","",F1155)</f>
        <v/>
      </c>
      <c r="S1155" s="10"/>
    </row>
    <row collapsed="false" customFormat="false" customHeight="false" hidden="false" ht="13.3" outlineLevel="0" r="1156">
      <c r="A1156" s="16" t="n">
        <v>1137</v>
      </c>
      <c r="B1156" s="16" t="n">
        <f aca="false">ROUNDUP(A1156/5,0)</f>
        <v>228</v>
      </c>
      <c r="C1156" s="16" t="n">
        <f aca="false">ROUNDUP(A1156/20.83333333,0)</f>
        <v>55</v>
      </c>
      <c r="D1156" s="65" t="inlineStr">
        <f aca="false">IF(M1156="",IF(C1156=C1155,D1155,EDATE(D1155,1)),M1156)</f>
        <is>
          <t/>
        </is>
      </c>
      <c r="E1156" s="16" t="n">
        <f aca="false">I1155</f>
        <v>10687775.81</v>
      </c>
      <c r="F1156" s="15" t="n">
        <f aca="false">ROUND(MIN($B$14,IF(SizeCalc="margin",E1156*$E$13*$E$12/100000,E1156*$I$13/$I$12/10)),2)</f>
        <v>100</v>
      </c>
      <c r="G1156" s="15" t="n">
        <f aca="false">$B$12*$B$13</f>
        <v>10</v>
      </c>
      <c r="H1156" s="15" t="n">
        <f aca="false">IF(Q1156="",G1156*F1156*10,Q1156)</f>
        <v>10000</v>
      </c>
      <c r="I1156" s="18" t="n">
        <f aca="false">E1156+H1156</f>
        <v>10697775.81</v>
      </c>
      <c r="J1156" s="18" t="n">
        <f aca="false">J1155+(I1156-I1155)</f>
        <v>10647775.81</v>
      </c>
      <c r="K1156" s="67" t="n">
        <f aca="false">H1156/E1156</f>
        <v>0.000935648368544886</v>
      </c>
      <c r="L1156" s="67"/>
      <c r="M1156" s="64"/>
      <c r="N1156" s="16" t="str">
        <f aca="false">IF(M1156="","",SUMIF('Daily Fills'!L1135:L21121,'Growth Plan &amp; Statistics'!M1156,'Daily Fills'!O1135:O21121))</f>
        <v/>
      </c>
      <c r="O1156" s="15" t="str">
        <f aca="false">IF(N1156="","",SUMIF('Daily Fills'!L1135:L21121,'Growth Plan &amp; Statistics'!M1156,'Daily Fills'!P1135:P21121))</f>
        <v/>
      </c>
      <c r="P1156" s="15" t="str">
        <f aca="false">IF(O1156="","",SUMIF('Daily Fills'!L1135:L21133,'Growth Plan &amp; Statistics'!M1156,'Daily Fills'!E1135:E21133)/1000000)</f>
        <v/>
      </c>
      <c r="Q1156" s="16"/>
      <c r="R1156" s="16" t="str">
        <f aca="false">IF(N1156="","",F1156)</f>
        <v/>
      </c>
      <c r="S1156" s="10"/>
    </row>
    <row collapsed="false" customFormat="false" customHeight="false" hidden="false" ht="13.3" outlineLevel="0" r="1157">
      <c r="A1157" s="16" t="n">
        <v>1138</v>
      </c>
      <c r="B1157" s="16" t="n">
        <f aca="false">ROUNDUP(A1157/5,0)</f>
        <v>228</v>
      </c>
      <c r="C1157" s="16" t="n">
        <f aca="false">ROUNDUP(A1157/20.83333333,0)</f>
        <v>55</v>
      </c>
      <c r="D1157" s="65" t="inlineStr">
        <f aca="false">IF(M1157="",IF(C1157=C1156,D1156,EDATE(D1156,1)),M1157)</f>
        <is>
          <t/>
        </is>
      </c>
      <c r="E1157" s="16" t="n">
        <f aca="false">I1156</f>
        <v>10697775.81</v>
      </c>
      <c r="F1157" s="15" t="n">
        <f aca="false">ROUND(MIN($B$14,IF(SizeCalc="margin",E1157*$E$13*$E$12/100000,E1157*$I$13/$I$12/10)),2)</f>
        <v>100</v>
      </c>
      <c r="G1157" s="15" t="n">
        <f aca="false">$B$12*$B$13</f>
        <v>10</v>
      </c>
      <c r="H1157" s="15" t="n">
        <f aca="false">IF(Q1157="",G1157*F1157*10,Q1157)</f>
        <v>10000</v>
      </c>
      <c r="I1157" s="18" t="n">
        <f aca="false">E1157+H1157</f>
        <v>10707775.81</v>
      </c>
      <c r="J1157" s="18" t="n">
        <f aca="false">J1156+(I1157-I1156)</f>
        <v>10657775.81</v>
      </c>
      <c r="K1157" s="67" t="n">
        <f aca="false">H1157/E1157</f>
        <v>0.000934773749011665</v>
      </c>
      <c r="L1157" s="67"/>
      <c r="M1157" s="64"/>
      <c r="N1157" s="16" t="str">
        <f aca="false">IF(M1157="","",SUMIF('Daily Fills'!L1136:L21122,'Growth Plan &amp; Statistics'!M1157,'Daily Fills'!O1136:O21122))</f>
        <v/>
      </c>
      <c r="O1157" s="15" t="str">
        <f aca="false">IF(N1157="","",SUMIF('Daily Fills'!L1136:L21122,'Growth Plan &amp; Statistics'!M1157,'Daily Fills'!P1136:P21122))</f>
        <v/>
      </c>
      <c r="P1157" s="15" t="str">
        <f aca="false">IF(O1157="","",SUMIF('Daily Fills'!L1136:L21134,'Growth Plan &amp; Statistics'!M1157,'Daily Fills'!E1136:E21134)/1000000)</f>
        <v/>
      </c>
      <c r="Q1157" s="16"/>
      <c r="R1157" s="16" t="str">
        <f aca="false">IF(N1157="","",F1157)</f>
        <v/>
      </c>
      <c r="S1157" s="10"/>
    </row>
    <row collapsed="false" customFormat="false" customHeight="false" hidden="false" ht="13.3" outlineLevel="0" r="1158">
      <c r="A1158" s="16" t="n">
        <v>1139</v>
      </c>
      <c r="B1158" s="16" t="n">
        <f aca="false">ROUNDUP(A1158/5,0)</f>
        <v>228</v>
      </c>
      <c r="C1158" s="16" t="n">
        <f aca="false">ROUNDUP(A1158/20.83333333,0)</f>
        <v>55</v>
      </c>
      <c r="D1158" s="65" t="inlineStr">
        <f aca="false">IF(M1158="",IF(C1158=C1157,D1157,EDATE(D1157,1)),M1158)</f>
        <is>
          <t/>
        </is>
      </c>
      <c r="E1158" s="16" t="n">
        <f aca="false">I1157</f>
        <v>10707775.81</v>
      </c>
      <c r="F1158" s="15" t="n">
        <f aca="false">ROUND(MIN($B$14,IF(SizeCalc="margin",E1158*$E$13*$E$12/100000,E1158*$I$13/$I$12/10)),2)</f>
        <v>100</v>
      </c>
      <c r="G1158" s="15" t="n">
        <f aca="false">$B$12*$B$13</f>
        <v>10</v>
      </c>
      <c r="H1158" s="15" t="n">
        <f aca="false">IF(Q1158="",G1158*F1158*10,Q1158)</f>
        <v>10000</v>
      </c>
      <c r="I1158" s="18" t="n">
        <f aca="false">E1158+H1158</f>
        <v>10717775.81</v>
      </c>
      <c r="J1158" s="18" t="n">
        <f aca="false">J1157+(I1158-I1157)</f>
        <v>10667775.81</v>
      </c>
      <c r="K1158" s="67" t="n">
        <f aca="false">H1158/E1158</f>
        <v>0.000933900763094142</v>
      </c>
      <c r="L1158" s="67"/>
      <c r="M1158" s="64"/>
      <c r="N1158" s="16" t="str">
        <f aca="false">IF(M1158="","",SUMIF('Daily Fills'!L1137:L21123,'Growth Plan &amp; Statistics'!M1158,'Daily Fills'!O1137:O21123))</f>
        <v/>
      </c>
      <c r="O1158" s="15" t="str">
        <f aca="false">IF(N1158="","",SUMIF('Daily Fills'!L1137:L21123,'Growth Plan &amp; Statistics'!M1158,'Daily Fills'!P1137:P21123))</f>
        <v/>
      </c>
      <c r="P1158" s="15" t="str">
        <f aca="false">IF(O1158="","",SUMIF('Daily Fills'!L1137:L21135,'Growth Plan &amp; Statistics'!M1158,'Daily Fills'!E1137:E21135)/1000000)</f>
        <v/>
      </c>
      <c r="Q1158" s="16"/>
      <c r="R1158" s="16" t="str">
        <f aca="false">IF(N1158="","",F1158)</f>
        <v/>
      </c>
      <c r="S1158" s="10"/>
    </row>
    <row collapsed="false" customFormat="false" customHeight="false" hidden="false" ht="13.3" outlineLevel="0" r="1159">
      <c r="A1159" s="16" t="n">
        <v>1140</v>
      </c>
      <c r="B1159" s="16" t="n">
        <f aca="false">ROUNDUP(A1159/5,0)</f>
        <v>228</v>
      </c>
      <c r="C1159" s="16" t="n">
        <f aca="false">ROUNDUP(A1159/20.83333333,0)</f>
        <v>55</v>
      </c>
      <c r="D1159" s="65" t="inlineStr">
        <f aca="false">IF(M1159="",IF(C1159=C1158,D1158,EDATE(D1158,1)),M1159)</f>
        <is>
          <t/>
        </is>
      </c>
      <c r="E1159" s="16" t="n">
        <f aca="false">I1158</f>
        <v>10717775.81</v>
      </c>
      <c r="F1159" s="15" t="n">
        <f aca="false">ROUND(MIN($B$14,IF(SizeCalc="margin",E1159*$E$13*$E$12/100000,E1159*$I$13/$I$12/10)),2)</f>
        <v>100</v>
      </c>
      <c r="G1159" s="15" t="n">
        <f aca="false">$B$12*$B$13</f>
        <v>10</v>
      </c>
      <c r="H1159" s="15" t="n">
        <f aca="false">IF(Q1159="",G1159*F1159*10,Q1159)</f>
        <v>10000</v>
      </c>
      <c r="I1159" s="18" t="n">
        <f aca="false">E1159+H1159</f>
        <v>10727775.81</v>
      </c>
      <c r="J1159" s="18" t="n">
        <f aca="false">J1158+(I1159-I1158)</f>
        <v>10677775.81</v>
      </c>
      <c r="K1159" s="67" t="n">
        <f aca="false">H1159/E1159</f>
        <v>0.000933029406219685</v>
      </c>
      <c r="L1159" s="67"/>
      <c r="M1159" s="64"/>
      <c r="N1159" s="16" t="str">
        <f aca="false">IF(M1159="","",SUMIF('Daily Fills'!L1138:L21124,'Growth Plan &amp; Statistics'!M1159,'Daily Fills'!O1138:O21124))</f>
        <v/>
      </c>
      <c r="O1159" s="15" t="str">
        <f aca="false">IF(N1159="","",SUMIF('Daily Fills'!L1138:L21124,'Growth Plan &amp; Statistics'!M1159,'Daily Fills'!P1138:P21124))</f>
        <v/>
      </c>
      <c r="P1159" s="15" t="str">
        <f aca="false">IF(O1159="","",SUMIF('Daily Fills'!L1138:L21136,'Growth Plan &amp; Statistics'!M1159,'Daily Fills'!E1138:E21136)/1000000)</f>
        <v/>
      </c>
      <c r="Q1159" s="16"/>
      <c r="R1159" s="16" t="str">
        <f aca="false">IF(N1159="","",F1159)</f>
        <v/>
      </c>
      <c r="S1159" s="10"/>
    </row>
    <row collapsed="false" customFormat="false" customHeight="false" hidden="false" ht="13.3" outlineLevel="0" r="1160">
      <c r="A1160" s="16" t="n">
        <v>1141</v>
      </c>
      <c r="B1160" s="16" t="n">
        <f aca="false">ROUNDUP(A1160/5,0)</f>
        <v>229</v>
      </c>
      <c r="C1160" s="16" t="n">
        <f aca="false">ROUNDUP(A1160/20.83333333,0)</f>
        <v>55</v>
      </c>
      <c r="D1160" s="65" t="inlineStr">
        <f aca="false">IF(M1160="",IF(C1160=C1159,D1159,EDATE(D1159,1)),M1160)</f>
        <is>
          <t/>
        </is>
      </c>
      <c r="E1160" s="16" t="n">
        <f aca="false">I1159</f>
        <v>10727775.81</v>
      </c>
      <c r="F1160" s="15" t="n">
        <f aca="false">ROUND(MIN($B$14,IF(SizeCalc="margin",E1160*$E$13*$E$12/100000,E1160*$I$13/$I$12/10)),2)</f>
        <v>100</v>
      </c>
      <c r="G1160" s="15" t="n">
        <f aca="false">$B$12*$B$13</f>
        <v>10</v>
      </c>
      <c r="H1160" s="15" t="n">
        <f aca="false">IF(Q1160="",G1160*F1160*10,Q1160)</f>
        <v>10000</v>
      </c>
      <c r="I1160" s="18" t="n">
        <f aca="false">E1160+H1160</f>
        <v>10737775.81</v>
      </c>
      <c r="J1160" s="18" t="n">
        <f aca="false">J1159+(I1160-I1159)</f>
        <v>10687775.81</v>
      </c>
      <c r="K1160" s="67" t="n">
        <f aca="false">H1160/E1160</f>
        <v>0.000932159673832707</v>
      </c>
      <c r="L1160" s="67"/>
      <c r="M1160" s="64"/>
      <c r="N1160" s="16" t="str">
        <f aca="false">IF(M1160="","",SUMIF('Daily Fills'!L1139:L21125,'Growth Plan &amp; Statistics'!M1160,'Daily Fills'!O1139:O21125))</f>
        <v/>
      </c>
      <c r="O1160" s="15" t="str">
        <f aca="false">IF(N1160="","",SUMIF('Daily Fills'!L1139:L21125,'Growth Plan &amp; Statistics'!M1160,'Daily Fills'!P1139:P21125))</f>
        <v/>
      </c>
      <c r="P1160" s="15" t="str">
        <f aca="false">IF(O1160="","",SUMIF('Daily Fills'!L1139:L21137,'Growth Plan &amp; Statistics'!M1160,'Daily Fills'!E1139:E21137)/1000000)</f>
        <v/>
      </c>
      <c r="Q1160" s="16"/>
      <c r="R1160" s="16" t="str">
        <f aca="false">IF(N1160="","",F1160)</f>
        <v/>
      </c>
      <c r="S1160" s="10"/>
    </row>
    <row collapsed="false" customFormat="false" customHeight="false" hidden="false" ht="13.3" outlineLevel="0" r="1161">
      <c r="A1161" s="16" t="n">
        <v>1142</v>
      </c>
      <c r="B1161" s="16" t="n">
        <f aca="false">ROUNDUP(A1161/5,0)</f>
        <v>229</v>
      </c>
      <c r="C1161" s="16" t="n">
        <f aca="false">ROUNDUP(A1161/20.83333333,0)</f>
        <v>55</v>
      </c>
      <c r="D1161" s="65" t="inlineStr">
        <f aca="false">IF(M1161="",IF(C1161=C1160,D1160,EDATE(D1160,1)),M1161)</f>
        <is>
          <t/>
        </is>
      </c>
      <c r="E1161" s="16" t="n">
        <f aca="false">I1160</f>
        <v>10737775.81</v>
      </c>
      <c r="F1161" s="15" t="n">
        <f aca="false">ROUND(MIN($B$14,IF(SizeCalc="margin",E1161*$E$13*$E$12/100000,E1161*$I$13/$I$12/10)),2)</f>
        <v>100</v>
      </c>
      <c r="G1161" s="15" t="n">
        <f aca="false">$B$12*$B$13</f>
        <v>10</v>
      </c>
      <c r="H1161" s="15" t="n">
        <f aca="false">IF(Q1161="",G1161*F1161*10,Q1161)</f>
        <v>10000</v>
      </c>
      <c r="I1161" s="18" t="n">
        <f aca="false">E1161+H1161</f>
        <v>10747775.81</v>
      </c>
      <c r="J1161" s="18" t="n">
        <f aca="false">J1160+(I1161-I1160)</f>
        <v>10697775.81</v>
      </c>
      <c r="K1161" s="67" t="n">
        <f aca="false">H1161/E1161</f>
        <v>0.000931291561394594</v>
      </c>
      <c r="L1161" s="67"/>
      <c r="M1161" s="64"/>
      <c r="N1161" s="16" t="str">
        <f aca="false">IF(M1161="","",SUMIF('Daily Fills'!L1140:L21126,'Growth Plan &amp; Statistics'!M1161,'Daily Fills'!O1140:O21126))</f>
        <v/>
      </c>
      <c r="O1161" s="15" t="str">
        <f aca="false">IF(N1161="","",SUMIF('Daily Fills'!L1140:L21126,'Growth Plan &amp; Statistics'!M1161,'Daily Fills'!P1140:P21126))</f>
        <v/>
      </c>
      <c r="P1161" s="15" t="str">
        <f aca="false">IF(O1161="","",SUMIF('Daily Fills'!L1140:L21138,'Growth Plan &amp; Statistics'!M1161,'Daily Fills'!E1140:E21138)/1000000)</f>
        <v/>
      </c>
      <c r="Q1161" s="16"/>
      <c r="R1161" s="16" t="str">
        <f aca="false">IF(N1161="","",F1161)</f>
        <v/>
      </c>
      <c r="S1161" s="10"/>
    </row>
    <row collapsed="false" customFormat="false" customHeight="false" hidden="false" ht="13.3" outlineLevel="0" r="1162">
      <c r="A1162" s="16" t="n">
        <v>1143</v>
      </c>
      <c r="B1162" s="16" t="n">
        <f aca="false">ROUNDUP(A1162/5,0)</f>
        <v>229</v>
      </c>
      <c r="C1162" s="16" t="n">
        <f aca="false">ROUNDUP(A1162/20.83333333,0)</f>
        <v>55</v>
      </c>
      <c r="D1162" s="65" t="inlineStr">
        <f aca="false">IF(M1162="",IF(C1162=C1161,D1161,EDATE(D1161,1)),M1162)</f>
        <is>
          <t/>
        </is>
      </c>
      <c r="E1162" s="16" t="n">
        <f aca="false">I1161</f>
        <v>10747775.81</v>
      </c>
      <c r="F1162" s="15" t="n">
        <f aca="false">ROUND(MIN($B$14,IF(SizeCalc="margin",E1162*$E$13*$E$12/100000,E1162*$I$13/$I$12/10)),2)</f>
        <v>100</v>
      </c>
      <c r="G1162" s="15" t="n">
        <f aca="false">$B$12*$B$13</f>
        <v>10</v>
      </c>
      <c r="H1162" s="15" t="n">
        <f aca="false">IF(Q1162="",G1162*F1162*10,Q1162)</f>
        <v>10000</v>
      </c>
      <c r="I1162" s="18" t="n">
        <f aca="false">E1162+H1162</f>
        <v>10757775.81</v>
      </c>
      <c r="J1162" s="18" t="n">
        <f aca="false">J1161+(I1162-I1161)</f>
        <v>10707775.81</v>
      </c>
      <c r="K1162" s="67" t="n">
        <f aca="false">H1162/E1162</f>
        <v>0.000930425064383623</v>
      </c>
      <c r="L1162" s="67"/>
      <c r="M1162" s="64"/>
      <c r="N1162" s="16" t="str">
        <f aca="false">IF(M1162="","",SUMIF('Daily Fills'!L1141:L21127,'Growth Plan &amp; Statistics'!M1162,'Daily Fills'!O1141:O21127))</f>
        <v/>
      </c>
      <c r="O1162" s="15" t="str">
        <f aca="false">IF(N1162="","",SUMIF('Daily Fills'!L1141:L21127,'Growth Plan &amp; Statistics'!M1162,'Daily Fills'!P1141:P21127))</f>
        <v/>
      </c>
      <c r="P1162" s="15" t="str">
        <f aca="false">IF(O1162="","",SUMIF('Daily Fills'!L1141:L21139,'Growth Plan &amp; Statistics'!M1162,'Daily Fills'!E1141:E21139)/1000000)</f>
        <v/>
      </c>
      <c r="Q1162" s="16"/>
      <c r="R1162" s="16" t="str">
        <f aca="false">IF(N1162="","",F1162)</f>
        <v/>
      </c>
      <c r="S1162" s="10"/>
    </row>
    <row collapsed="false" customFormat="false" customHeight="false" hidden="false" ht="13.3" outlineLevel="0" r="1163">
      <c r="A1163" s="16" t="n">
        <v>1144</v>
      </c>
      <c r="B1163" s="16" t="n">
        <f aca="false">ROUNDUP(A1163/5,0)</f>
        <v>229</v>
      </c>
      <c r="C1163" s="16" t="n">
        <f aca="false">ROUNDUP(A1163/20.83333333,0)</f>
        <v>55</v>
      </c>
      <c r="D1163" s="65" t="inlineStr">
        <f aca="false">IF(M1163="",IF(C1163=C1162,D1162,EDATE(D1162,1)),M1163)</f>
        <is>
          <t/>
        </is>
      </c>
      <c r="E1163" s="16" t="n">
        <f aca="false">I1162</f>
        <v>10757775.81</v>
      </c>
      <c r="F1163" s="15" t="n">
        <f aca="false">ROUND(MIN($B$14,IF(SizeCalc="margin",E1163*$E$13*$E$12/100000,E1163*$I$13/$I$12/10)),2)</f>
        <v>100</v>
      </c>
      <c r="G1163" s="15" t="n">
        <f aca="false">$B$12*$B$13</f>
        <v>10</v>
      </c>
      <c r="H1163" s="15" t="n">
        <f aca="false">IF(Q1163="",G1163*F1163*10,Q1163)</f>
        <v>10000</v>
      </c>
      <c r="I1163" s="18" t="n">
        <f aca="false">E1163+H1163</f>
        <v>10767775.81</v>
      </c>
      <c r="J1163" s="18" t="n">
        <f aca="false">J1162+(I1163-I1162)</f>
        <v>10717775.81</v>
      </c>
      <c r="K1163" s="67" t="n">
        <f aca="false">H1163/E1163</f>
        <v>0.000929560178294885</v>
      </c>
      <c r="L1163" s="67"/>
      <c r="M1163" s="64"/>
      <c r="N1163" s="16" t="str">
        <f aca="false">IF(M1163="","",SUMIF('Daily Fills'!L1142:L21128,'Growth Plan &amp; Statistics'!M1163,'Daily Fills'!O1142:O21128))</f>
        <v/>
      </c>
      <c r="O1163" s="15" t="str">
        <f aca="false">IF(N1163="","",SUMIF('Daily Fills'!L1142:L21128,'Growth Plan &amp; Statistics'!M1163,'Daily Fills'!P1142:P21128))</f>
        <v/>
      </c>
      <c r="P1163" s="15" t="str">
        <f aca="false">IF(O1163="","",SUMIF('Daily Fills'!L1142:L21140,'Growth Plan &amp; Statistics'!M1163,'Daily Fills'!E1142:E21140)/1000000)</f>
        <v/>
      </c>
      <c r="Q1163" s="16"/>
      <c r="R1163" s="16" t="str">
        <f aca="false">IF(N1163="","",F1163)</f>
        <v/>
      </c>
      <c r="S1163" s="10"/>
    </row>
    <row collapsed="false" customFormat="false" customHeight="false" hidden="false" ht="13.3" outlineLevel="0" r="1164">
      <c r="A1164" s="16" t="n">
        <v>1145</v>
      </c>
      <c r="B1164" s="16" t="n">
        <f aca="false">ROUNDUP(A1164/5,0)</f>
        <v>229</v>
      </c>
      <c r="C1164" s="16" t="n">
        <f aca="false">ROUNDUP(A1164/20.83333333,0)</f>
        <v>55</v>
      </c>
      <c r="D1164" s="65" t="inlineStr">
        <f aca="false">IF(M1164="",IF(C1164=C1163,D1163,EDATE(D1163,1)),M1164)</f>
        <is>
          <t/>
        </is>
      </c>
      <c r="E1164" s="16" t="n">
        <f aca="false">I1163</f>
        <v>10767775.81</v>
      </c>
      <c r="F1164" s="15" t="n">
        <f aca="false">ROUND(MIN($B$14,IF(SizeCalc="margin",E1164*$E$13*$E$12/100000,E1164*$I$13/$I$12/10)),2)</f>
        <v>100</v>
      </c>
      <c r="G1164" s="15" t="n">
        <f aca="false">$B$12*$B$13</f>
        <v>10</v>
      </c>
      <c r="H1164" s="15" t="n">
        <f aca="false">IF(Q1164="",G1164*F1164*10,Q1164)</f>
        <v>10000</v>
      </c>
      <c r="I1164" s="18" t="n">
        <f aca="false">E1164+H1164</f>
        <v>10777775.81</v>
      </c>
      <c r="J1164" s="18" t="n">
        <f aca="false">J1163+(I1164-I1163)</f>
        <v>10727775.81</v>
      </c>
      <c r="K1164" s="67" t="n">
        <f aca="false">H1164/E1164</f>
        <v>0.000928696898640203</v>
      </c>
      <c r="L1164" s="67"/>
      <c r="M1164" s="64"/>
      <c r="N1164" s="16" t="str">
        <f aca="false">IF(M1164="","",SUMIF('Daily Fills'!L1143:L21129,'Growth Plan &amp; Statistics'!M1164,'Daily Fills'!O1143:O21129))</f>
        <v/>
      </c>
      <c r="O1164" s="15" t="str">
        <f aca="false">IF(N1164="","",SUMIF('Daily Fills'!L1143:L21129,'Growth Plan &amp; Statistics'!M1164,'Daily Fills'!P1143:P21129))</f>
        <v/>
      </c>
      <c r="P1164" s="15" t="str">
        <f aca="false">IF(O1164="","",SUMIF('Daily Fills'!L1143:L21141,'Growth Plan &amp; Statistics'!M1164,'Daily Fills'!E1143:E21141)/1000000)</f>
        <v/>
      </c>
      <c r="Q1164" s="16"/>
      <c r="R1164" s="16" t="str">
        <f aca="false">IF(N1164="","",F1164)</f>
        <v/>
      </c>
      <c r="S1164" s="10"/>
    </row>
    <row collapsed="false" customFormat="false" customHeight="false" hidden="false" ht="13.3" outlineLevel="0" r="1165">
      <c r="A1165" s="16" t="n">
        <v>1146</v>
      </c>
      <c r="B1165" s="16" t="n">
        <f aca="false">ROUNDUP(A1165/5,0)</f>
        <v>230</v>
      </c>
      <c r="C1165" s="16" t="n">
        <f aca="false">ROUNDUP(A1165/20.83333333,0)</f>
        <v>56</v>
      </c>
      <c r="D1165" s="65" t="n">
        <f aca="false">IF(M1165="",IF(C1165=C1164,D1164,EDATE(D1164,1)),M1165)</f>
        <v>43485</v>
      </c>
      <c r="E1165" s="16" t="n">
        <f aca="false">I1164</f>
        <v>10777775.81</v>
      </c>
      <c r="F1165" s="15" t="n">
        <f aca="false">ROUND(MIN($B$14,IF(SizeCalc="margin",E1165*$E$13*$E$12/100000,E1165*$I$13/$I$12/10)),2)</f>
        <v>100</v>
      </c>
      <c r="G1165" s="15" t="n">
        <f aca="false">$B$12*$B$13</f>
        <v>10</v>
      </c>
      <c r="H1165" s="15" t="n">
        <f aca="false">IF(Q1165="",G1165*F1165*10,Q1165)</f>
        <v>10000</v>
      </c>
      <c r="I1165" s="18" t="n">
        <f aca="false">E1165+H1165</f>
        <v>10787775.81</v>
      </c>
      <c r="J1165" s="18" t="n">
        <f aca="false">J1164+(I1165-I1164)</f>
        <v>10737775.81</v>
      </c>
      <c r="K1165" s="67" t="n">
        <f aca="false">H1165/E1165</f>
        <v>0.000927835220948059</v>
      </c>
      <c r="L1165" s="67"/>
      <c r="M1165" s="64"/>
      <c r="N1165" s="16" t="str">
        <f aca="false">IF(M1165="","",SUMIF('Daily Fills'!L1144:L21130,'Growth Plan &amp; Statistics'!M1165,'Daily Fills'!O1144:O21130))</f>
        <v/>
      </c>
      <c r="O1165" s="15" t="str">
        <f aca="false">IF(N1165="","",SUMIF('Daily Fills'!L1144:L21130,'Growth Plan &amp; Statistics'!M1165,'Daily Fills'!P1144:P21130))</f>
        <v/>
      </c>
      <c r="P1165" s="15" t="str">
        <f aca="false">IF(O1165="","",SUMIF('Daily Fills'!L1144:L21142,'Growth Plan &amp; Statistics'!M1165,'Daily Fills'!E1144:E21142)/1000000)</f>
        <v/>
      </c>
      <c r="Q1165" s="16"/>
      <c r="R1165" s="16" t="str">
        <f aca="false">IF(N1165="","",F1165)</f>
        <v/>
      </c>
      <c r="S1165" s="10"/>
    </row>
    <row collapsed="false" customFormat="false" customHeight="false" hidden="false" ht="13.3" outlineLevel="0" r="1166">
      <c r="A1166" s="16" t="n">
        <v>1147</v>
      </c>
      <c r="B1166" s="16" t="n">
        <f aca="false">ROUNDUP(A1166/5,0)</f>
        <v>230</v>
      </c>
      <c r="C1166" s="16" t="n">
        <f aca="false">ROUNDUP(A1166/20.83333333,0)</f>
        <v>56</v>
      </c>
      <c r="D1166" s="65" t="inlineStr">
        <f aca="false">IF(M1166="",IF(C1166=C1165,D1165,EDATE(D1165,1)),M1166)</f>
        <is>
          <t/>
        </is>
      </c>
      <c r="E1166" s="16" t="n">
        <f aca="false">I1165</f>
        <v>10787775.81</v>
      </c>
      <c r="F1166" s="15" t="n">
        <f aca="false">ROUND(MIN($B$14,IF(SizeCalc="margin",E1166*$E$13*$E$12/100000,E1166*$I$13/$I$12/10)),2)</f>
        <v>100</v>
      </c>
      <c r="G1166" s="15" t="n">
        <f aca="false">$B$12*$B$13</f>
        <v>10</v>
      </c>
      <c r="H1166" s="15" t="n">
        <f aca="false">IF(Q1166="",G1166*F1166*10,Q1166)</f>
        <v>10000</v>
      </c>
      <c r="I1166" s="18" t="n">
        <f aca="false">E1166+H1166</f>
        <v>10797775.81</v>
      </c>
      <c r="J1166" s="18" t="n">
        <f aca="false">J1165+(I1166-I1165)</f>
        <v>10747775.81</v>
      </c>
      <c r="K1166" s="67" t="n">
        <f aca="false">H1166/E1166</f>
        <v>0.000926975140763516</v>
      </c>
      <c r="L1166" s="67"/>
      <c r="M1166" s="64"/>
      <c r="N1166" s="16" t="str">
        <f aca="false">IF(M1166="","",SUMIF('Daily Fills'!L1145:L21131,'Growth Plan &amp; Statistics'!M1166,'Daily Fills'!O1145:O21131))</f>
        <v/>
      </c>
      <c r="O1166" s="15" t="str">
        <f aca="false">IF(N1166="","",SUMIF('Daily Fills'!L1145:L21131,'Growth Plan &amp; Statistics'!M1166,'Daily Fills'!P1145:P21131))</f>
        <v/>
      </c>
      <c r="P1166" s="15" t="str">
        <f aca="false">IF(O1166="","",SUMIF('Daily Fills'!L1145:L21143,'Growth Plan &amp; Statistics'!M1166,'Daily Fills'!E1145:E21143)/1000000)</f>
        <v/>
      </c>
      <c r="Q1166" s="16"/>
      <c r="R1166" s="16" t="str">
        <f aca="false">IF(N1166="","",F1166)</f>
        <v/>
      </c>
      <c r="S1166" s="10"/>
    </row>
    <row collapsed="false" customFormat="false" customHeight="false" hidden="false" ht="13.3" outlineLevel="0" r="1167">
      <c r="A1167" s="16" t="n">
        <v>1148</v>
      </c>
      <c r="B1167" s="16" t="n">
        <f aca="false">ROUNDUP(A1167/5,0)</f>
        <v>230</v>
      </c>
      <c r="C1167" s="16" t="n">
        <f aca="false">ROUNDUP(A1167/20.83333333,0)</f>
        <v>56</v>
      </c>
      <c r="D1167" s="65" t="inlineStr">
        <f aca="false">IF(M1167="",IF(C1167=C1166,D1166,EDATE(D1166,1)),M1167)</f>
        <is>
          <t/>
        </is>
      </c>
      <c r="E1167" s="16" t="n">
        <f aca="false">I1166</f>
        <v>10797775.81</v>
      </c>
      <c r="F1167" s="15" t="n">
        <f aca="false">ROUND(MIN($B$14,IF(SizeCalc="margin",E1167*$E$13*$E$12/100000,E1167*$I$13/$I$12/10)),2)</f>
        <v>100</v>
      </c>
      <c r="G1167" s="15" t="n">
        <f aca="false">$B$12*$B$13</f>
        <v>10</v>
      </c>
      <c r="H1167" s="15" t="n">
        <f aca="false">IF(Q1167="",G1167*F1167*10,Q1167)</f>
        <v>10000</v>
      </c>
      <c r="I1167" s="18" t="n">
        <f aca="false">E1167+H1167</f>
        <v>10807775.81</v>
      </c>
      <c r="J1167" s="18" t="n">
        <f aca="false">J1166+(I1167-I1166)</f>
        <v>10757775.81</v>
      </c>
      <c r="K1167" s="67" t="n">
        <f aca="false">H1167/E1167</f>
        <v>0.000926116653648137</v>
      </c>
      <c r="L1167" s="67"/>
      <c r="M1167" s="64"/>
      <c r="N1167" s="16" t="str">
        <f aca="false">IF(M1167="","",SUMIF('Daily Fills'!L1146:L21132,'Growth Plan &amp; Statistics'!M1167,'Daily Fills'!O1146:O21132))</f>
        <v/>
      </c>
      <c r="O1167" s="15" t="str">
        <f aca="false">IF(N1167="","",SUMIF('Daily Fills'!L1146:L21132,'Growth Plan &amp; Statistics'!M1167,'Daily Fills'!P1146:P21132))</f>
        <v/>
      </c>
      <c r="P1167" s="15" t="str">
        <f aca="false">IF(O1167="","",SUMIF('Daily Fills'!L1146:L21144,'Growth Plan &amp; Statistics'!M1167,'Daily Fills'!E1146:E21144)/1000000)</f>
        <v/>
      </c>
      <c r="Q1167" s="16"/>
      <c r="R1167" s="16" t="str">
        <f aca="false">IF(N1167="","",F1167)</f>
        <v/>
      </c>
      <c r="S1167" s="10"/>
    </row>
    <row collapsed="false" customFormat="false" customHeight="false" hidden="false" ht="13.3" outlineLevel="0" r="1168">
      <c r="A1168" s="16" t="n">
        <v>1149</v>
      </c>
      <c r="B1168" s="16" t="n">
        <f aca="false">ROUNDUP(A1168/5,0)</f>
        <v>230</v>
      </c>
      <c r="C1168" s="16" t="n">
        <f aca="false">ROUNDUP(A1168/20.83333333,0)</f>
        <v>56</v>
      </c>
      <c r="D1168" s="65" t="inlineStr">
        <f aca="false">IF(M1168="",IF(C1168=C1167,D1167,EDATE(D1167,1)),M1168)</f>
        <is>
          <t/>
        </is>
      </c>
      <c r="E1168" s="16" t="n">
        <f aca="false">I1167</f>
        <v>10807775.81</v>
      </c>
      <c r="F1168" s="15" t="n">
        <f aca="false">ROUND(MIN($B$14,IF(SizeCalc="margin",E1168*$E$13*$E$12/100000,E1168*$I$13/$I$12/10)),2)</f>
        <v>100</v>
      </c>
      <c r="G1168" s="15" t="n">
        <f aca="false">$B$12*$B$13</f>
        <v>10</v>
      </c>
      <c r="H1168" s="15" t="n">
        <f aca="false">IF(Q1168="",G1168*F1168*10,Q1168)</f>
        <v>10000</v>
      </c>
      <c r="I1168" s="18" t="n">
        <f aca="false">E1168+H1168</f>
        <v>10817775.81</v>
      </c>
      <c r="J1168" s="18" t="n">
        <f aca="false">J1167+(I1168-I1167)</f>
        <v>10767775.81</v>
      </c>
      <c r="K1168" s="67" t="n">
        <f aca="false">H1168/E1168</f>
        <v>0.000925259755179914</v>
      </c>
      <c r="L1168" s="67"/>
      <c r="M1168" s="64"/>
      <c r="N1168" s="16" t="str">
        <f aca="false">IF(M1168="","",SUMIF('Daily Fills'!L1147:L21133,'Growth Plan &amp; Statistics'!M1168,'Daily Fills'!O1147:O21133))</f>
        <v/>
      </c>
      <c r="O1168" s="15" t="str">
        <f aca="false">IF(N1168="","",SUMIF('Daily Fills'!L1147:L21133,'Growth Plan &amp; Statistics'!M1168,'Daily Fills'!P1147:P21133))</f>
        <v/>
      </c>
      <c r="P1168" s="15" t="str">
        <f aca="false">IF(O1168="","",SUMIF('Daily Fills'!L1147:L21145,'Growth Plan &amp; Statistics'!M1168,'Daily Fills'!E1147:E21145)/1000000)</f>
        <v/>
      </c>
      <c r="Q1168" s="16"/>
      <c r="R1168" s="16" t="str">
        <f aca="false">IF(N1168="","",F1168)</f>
        <v/>
      </c>
      <c r="S1168" s="10"/>
    </row>
    <row collapsed="false" customFormat="false" customHeight="false" hidden="false" ht="13.3" outlineLevel="0" r="1169">
      <c r="A1169" s="16" t="n">
        <v>1150</v>
      </c>
      <c r="B1169" s="16" t="n">
        <f aca="false">ROUNDUP(A1169/5,0)</f>
        <v>230</v>
      </c>
      <c r="C1169" s="16" t="n">
        <f aca="false">ROUNDUP(A1169/20.83333333,0)</f>
        <v>56</v>
      </c>
      <c r="D1169" s="65" t="inlineStr">
        <f aca="false">IF(M1169="",IF(C1169=C1168,D1168,EDATE(D1168,1)),M1169)</f>
        <is>
          <t/>
        </is>
      </c>
      <c r="E1169" s="16" t="n">
        <f aca="false">I1168</f>
        <v>10817775.81</v>
      </c>
      <c r="F1169" s="15" t="n">
        <f aca="false">ROUND(MIN($B$14,IF(SizeCalc="margin",E1169*$E$13*$E$12/100000,E1169*$I$13/$I$12/10)),2)</f>
        <v>100</v>
      </c>
      <c r="G1169" s="15" t="n">
        <f aca="false">$B$12*$B$13</f>
        <v>10</v>
      </c>
      <c r="H1169" s="15" t="n">
        <f aca="false">IF(Q1169="",G1169*F1169*10,Q1169)</f>
        <v>10000</v>
      </c>
      <c r="I1169" s="18" t="n">
        <f aca="false">E1169+H1169</f>
        <v>10827775.81</v>
      </c>
      <c r="J1169" s="18" t="n">
        <f aca="false">J1168+(I1169-I1168)</f>
        <v>10777775.81</v>
      </c>
      <c r="K1169" s="67" t="n">
        <f aca="false">H1169/E1169</f>
        <v>0.000924404440953191</v>
      </c>
      <c r="L1169" s="67"/>
      <c r="M1169" s="64"/>
      <c r="N1169" s="16" t="str">
        <f aca="false">IF(M1169="","",SUMIF('Daily Fills'!L1148:L21134,'Growth Plan &amp; Statistics'!M1169,'Daily Fills'!O1148:O21134))</f>
        <v/>
      </c>
      <c r="O1169" s="15" t="str">
        <f aca="false">IF(N1169="","",SUMIF('Daily Fills'!L1148:L21134,'Growth Plan &amp; Statistics'!M1169,'Daily Fills'!P1148:P21134))</f>
        <v/>
      </c>
      <c r="P1169" s="15" t="str">
        <f aca="false">IF(O1169="","",SUMIF('Daily Fills'!L1148:L21146,'Growth Plan &amp; Statistics'!M1169,'Daily Fills'!E1148:E21146)/1000000)</f>
        <v/>
      </c>
      <c r="Q1169" s="16"/>
      <c r="R1169" s="16" t="str">
        <f aca="false">IF(N1169="","",F1169)</f>
        <v/>
      </c>
      <c r="S1169" s="10"/>
    </row>
    <row collapsed="false" customFormat="false" customHeight="false" hidden="false" ht="13.3" outlineLevel="0" r="1170">
      <c r="A1170" s="16" t="n">
        <v>1151</v>
      </c>
      <c r="B1170" s="16" t="n">
        <f aca="false">ROUNDUP(A1170/5,0)</f>
        <v>231</v>
      </c>
      <c r="C1170" s="16" t="n">
        <f aca="false">ROUNDUP(A1170/20.83333333,0)</f>
        <v>56</v>
      </c>
      <c r="D1170" s="65" t="inlineStr">
        <f aca="false">IF(M1170="",IF(C1170=C1169,D1169,EDATE(D1169,1)),M1170)</f>
        <is>
          <t/>
        </is>
      </c>
      <c r="E1170" s="16" t="n">
        <f aca="false">I1169</f>
        <v>10827775.81</v>
      </c>
      <c r="F1170" s="15" t="n">
        <f aca="false">ROUND(MIN($B$14,IF(SizeCalc="margin",E1170*$E$13*$E$12/100000,E1170*$I$13/$I$12/10)),2)</f>
        <v>100</v>
      </c>
      <c r="G1170" s="15" t="n">
        <f aca="false">$B$12*$B$13</f>
        <v>10</v>
      </c>
      <c r="H1170" s="15" t="n">
        <f aca="false">IF(Q1170="",G1170*F1170*10,Q1170)</f>
        <v>10000</v>
      </c>
      <c r="I1170" s="18" t="n">
        <f aca="false">E1170+H1170</f>
        <v>10837775.81</v>
      </c>
      <c r="J1170" s="18" t="n">
        <f aca="false">J1169+(I1170-I1169)</f>
        <v>10787775.81</v>
      </c>
      <c r="K1170" s="67" t="n">
        <f aca="false">H1170/E1170</f>
        <v>0.000923550706578584</v>
      </c>
      <c r="L1170" s="67"/>
      <c r="M1170" s="64"/>
      <c r="N1170" s="16" t="str">
        <f aca="false">IF(M1170="","",SUMIF('Daily Fills'!L1149:L21135,'Growth Plan &amp; Statistics'!M1170,'Daily Fills'!O1149:O21135))</f>
        <v/>
      </c>
      <c r="O1170" s="15" t="str">
        <f aca="false">IF(N1170="","",SUMIF('Daily Fills'!L1149:L21135,'Growth Plan &amp; Statistics'!M1170,'Daily Fills'!P1149:P21135))</f>
        <v/>
      </c>
      <c r="P1170" s="15" t="str">
        <f aca="false">IF(O1170="","",SUMIF('Daily Fills'!L1149:L21147,'Growth Plan &amp; Statistics'!M1170,'Daily Fills'!E1149:E21147)/1000000)</f>
        <v/>
      </c>
      <c r="Q1170" s="16"/>
      <c r="R1170" s="16" t="str">
        <f aca="false">IF(N1170="","",F1170)</f>
        <v/>
      </c>
      <c r="S1170" s="10"/>
    </row>
    <row collapsed="false" customFormat="false" customHeight="false" hidden="false" ht="13.3" outlineLevel="0" r="1171">
      <c r="A1171" s="16" t="n">
        <v>1152</v>
      </c>
      <c r="B1171" s="16" t="n">
        <f aca="false">ROUNDUP(A1171/5,0)</f>
        <v>231</v>
      </c>
      <c r="C1171" s="16" t="n">
        <f aca="false">ROUNDUP(A1171/20.83333333,0)</f>
        <v>56</v>
      </c>
      <c r="D1171" s="65" t="inlineStr">
        <f aca="false">IF(M1171="",IF(C1171=C1170,D1170,EDATE(D1170,1)),M1171)</f>
        <is>
          <t/>
        </is>
      </c>
      <c r="E1171" s="16" t="n">
        <f aca="false">I1170</f>
        <v>10837775.81</v>
      </c>
      <c r="F1171" s="15" t="n">
        <f aca="false">ROUND(MIN($B$14,IF(SizeCalc="margin",E1171*$E$13*$E$12/100000,E1171*$I$13/$I$12/10)),2)</f>
        <v>100</v>
      </c>
      <c r="G1171" s="15" t="n">
        <f aca="false">$B$12*$B$13</f>
        <v>10</v>
      </c>
      <c r="H1171" s="15" t="n">
        <f aca="false">IF(Q1171="",G1171*F1171*10,Q1171)</f>
        <v>10000</v>
      </c>
      <c r="I1171" s="18" t="n">
        <f aca="false">E1171+H1171</f>
        <v>10847775.81</v>
      </c>
      <c r="J1171" s="18" t="n">
        <f aca="false">J1170+(I1171-I1170)</f>
        <v>10797775.81</v>
      </c>
      <c r="K1171" s="67" t="n">
        <f aca="false">H1171/E1171</f>
        <v>0.000922698547682912</v>
      </c>
      <c r="L1171" s="67"/>
      <c r="M1171" s="64"/>
      <c r="N1171" s="16" t="str">
        <f aca="false">IF(M1171="","",SUMIF('Daily Fills'!L1150:L21136,'Growth Plan &amp; Statistics'!M1171,'Daily Fills'!O1150:O21136))</f>
        <v/>
      </c>
      <c r="O1171" s="15" t="str">
        <f aca="false">IF(N1171="","",SUMIF('Daily Fills'!L1150:L21136,'Growth Plan &amp; Statistics'!M1171,'Daily Fills'!P1150:P21136))</f>
        <v/>
      </c>
      <c r="P1171" s="15" t="str">
        <f aca="false">IF(O1171="","",SUMIF('Daily Fills'!L1150:L21148,'Growth Plan &amp; Statistics'!M1171,'Daily Fills'!E1150:E21148)/1000000)</f>
        <v/>
      </c>
      <c r="Q1171" s="16"/>
      <c r="R1171" s="16" t="str">
        <f aca="false">IF(N1171="","",F1171)</f>
        <v/>
      </c>
      <c r="S1171" s="10"/>
    </row>
    <row collapsed="false" customFormat="false" customHeight="false" hidden="false" ht="13.3" outlineLevel="0" r="1172">
      <c r="A1172" s="16" t="n">
        <v>1153</v>
      </c>
      <c r="B1172" s="16" t="n">
        <f aca="false">ROUNDUP(A1172/5,0)</f>
        <v>231</v>
      </c>
      <c r="C1172" s="16" t="n">
        <f aca="false">ROUNDUP(A1172/20.83333333,0)</f>
        <v>56</v>
      </c>
      <c r="D1172" s="65" t="inlineStr">
        <f aca="false">IF(M1172="",IF(C1172=C1171,D1171,EDATE(D1171,1)),M1172)</f>
        <is>
          <t/>
        </is>
      </c>
      <c r="E1172" s="16" t="n">
        <f aca="false">I1171</f>
        <v>10847775.81</v>
      </c>
      <c r="F1172" s="15" t="n">
        <f aca="false">ROUND(MIN($B$14,IF(SizeCalc="margin",E1172*$E$13*$E$12/100000,E1172*$I$13/$I$12/10)),2)</f>
        <v>100</v>
      </c>
      <c r="G1172" s="15" t="n">
        <f aca="false">$B$12*$B$13</f>
        <v>10</v>
      </c>
      <c r="H1172" s="15" t="n">
        <f aca="false">IF(Q1172="",G1172*F1172*10,Q1172)</f>
        <v>10000</v>
      </c>
      <c r="I1172" s="18" t="n">
        <f aca="false">E1172+H1172</f>
        <v>10857775.81</v>
      </c>
      <c r="J1172" s="18" t="n">
        <f aca="false">J1171+(I1172-I1171)</f>
        <v>10807775.81</v>
      </c>
      <c r="K1172" s="67" t="n">
        <f aca="false">H1172/E1172</f>
        <v>0.00092184795990912</v>
      </c>
      <c r="L1172" s="67"/>
      <c r="M1172" s="64"/>
      <c r="N1172" s="16" t="str">
        <f aca="false">IF(M1172="","",SUMIF('Daily Fills'!L1151:L21137,'Growth Plan &amp; Statistics'!M1172,'Daily Fills'!O1151:O21137))</f>
        <v/>
      </c>
      <c r="O1172" s="15" t="str">
        <f aca="false">IF(N1172="","",SUMIF('Daily Fills'!L1151:L21137,'Growth Plan &amp; Statistics'!M1172,'Daily Fills'!P1151:P21137))</f>
        <v/>
      </c>
      <c r="P1172" s="15" t="str">
        <f aca="false">IF(O1172="","",SUMIF('Daily Fills'!L1151:L21149,'Growth Plan &amp; Statistics'!M1172,'Daily Fills'!E1151:E21149)/1000000)</f>
        <v/>
      </c>
      <c r="Q1172" s="16"/>
      <c r="R1172" s="16" t="str">
        <f aca="false">IF(N1172="","",F1172)</f>
        <v/>
      </c>
      <c r="S1172" s="10"/>
    </row>
    <row collapsed="false" customFormat="false" customHeight="false" hidden="false" ht="13.3" outlineLevel="0" r="1173">
      <c r="A1173" s="16" t="n">
        <v>1154</v>
      </c>
      <c r="B1173" s="16" t="n">
        <f aca="false">ROUNDUP(A1173/5,0)</f>
        <v>231</v>
      </c>
      <c r="C1173" s="16" t="n">
        <f aca="false">ROUNDUP(A1173/20.83333333,0)</f>
        <v>56</v>
      </c>
      <c r="D1173" s="65" t="inlineStr">
        <f aca="false">IF(M1173="",IF(C1173=C1172,D1172,EDATE(D1172,1)),M1173)</f>
        <is>
          <t/>
        </is>
      </c>
      <c r="E1173" s="16" t="n">
        <f aca="false">I1172</f>
        <v>10857775.81</v>
      </c>
      <c r="F1173" s="15" t="n">
        <f aca="false">ROUND(MIN($B$14,IF(SizeCalc="margin",E1173*$E$13*$E$12/100000,E1173*$I$13/$I$12/10)),2)</f>
        <v>100</v>
      </c>
      <c r="G1173" s="15" t="n">
        <f aca="false">$B$12*$B$13</f>
        <v>10</v>
      </c>
      <c r="H1173" s="15" t="n">
        <f aca="false">IF(Q1173="",G1173*F1173*10,Q1173)</f>
        <v>10000</v>
      </c>
      <c r="I1173" s="18" t="n">
        <f aca="false">E1173+H1173</f>
        <v>10867775.81</v>
      </c>
      <c r="J1173" s="18" t="n">
        <f aca="false">J1172+(I1173-I1172)</f>
        <v>10817775.81</v>
      </c>
      <c r="K1173" s="67" t="n">
        <f aca="false">H1173/E1173</f>
        <v>0.000920998938916201</v>
      </c>
      <c r="L1173" s="67"/>
      <c r="M1173" s="64"/>
      <c r="N1173" s="16" t="str">
        <f aca="false">IF(M1173="","",SUMIF('Daily Fills'!L1152:L21138,'Growth Plan &amp; Statistics'!M1173,'Daily Fills'!O1152:O21138))</f>
        <v/>
      </c>
      <c r="O1173" s="15" t="str">
        <f aca="false">IF(N1173="","",SUMIF('Daily Fills'!L1152:L21138,'Growth Plan &amp; Statistics'!M1173,'Daily Fills'!P1152:P21138))</f>
        <v/>
      </c>
      <c r="P1173" s="15" t="str">
        <f aca="false">IF(O1173="","",SUMIF('Daily Fills'!L1152:L21150,'Growth Plan &amp; Statistics'!M1173,'Daily Fills'!E1152:E21150)/1000000)</f>
        <v/>
      </c>
      <c r="Q1173" s="16"/>
      <c r="R1173" s="16" t="str">
        <f aca="false">IF(N1173="","",F1173)</f>
        <v/>
      </c>
      <c r="S1173" s="10"/>
    </row>
    <row collapsed="false" customFormat="false" customHeight="false" hidden="false" ht="13.3" outlineLevel="0" r="1174">
      <c r="A1174" s="16" t="n">
        <v>1155</v>
      </c>
      <c r="B1174" s="16" t="n">
        <f aca="false">ROUNDUP(A1174/5,0)</f>
        <v>231</v>
      </c>
      <c r="C1174" s="16" t="n">
        <f aca="false">ROUNDUP(A1174/20.83333333,0)</f>
        <v>56</v>
      </c>
      <c r="D1174" s="65" t="inlineStr">
        <f aca="false">IF(M1174="",IF(C1174=C1173,D1173,EDATE(D1173,1)),M1174)</f>
        <is>
          <t/>
        </is>
      </c>
      <c r="E1174" s="16" t="n">
        <f aca="false">I1173</f>
        <v>10867775.81</v>
      </c>
      <c r="F1174" s="15" t="n">
        <f aca="false">ROUND(MIN($B$14,IF(SizeCalc="margin",E1174*$E$13*$E$12/100000,E1174*$I$13/$I$12/10)),2)</f>
        <v>100</v>
      </c>
      <c r="G1174" s="15" t="n">
        <f aca="false">$B$12*$B$13</f>
        <v>10</v>
      </c>
      <c r="H1174" s="15" t="n">
        <f aca="false">IF(Q1174="",G1174*F1174*10,Q1174)</f>
        <v>10000</v>
      </c>
      <c r="I1174" s="18" t="n">
        <f aca="false">E1174+H1174</f>
        <v>10877775.81</v>
      </c>
      <c r="J1174" s="18" t="n">
        <f aca="false">J1173+(I1174-I1173)</f>
        <v>10827775.81</v>
      </c>
      <c r="K1174" s="67" t="n">
        <f aca="false">H1174/E1174</f>
        <v>0.00092015148037913</v>
      </c>
      <c r="L1174" s="67"/>
      <c r="M1174" s="64"/>
      <c r="N1174" s="16" t="str">
        <f aca="false">IF(M1174="","",SUMIF('Daily Fills'!L1153:L21139,'Growth Plan &amp; Statistics'!M1174,'Daily Fills'!O1153:O21139))</f>
        <v/>
      </c>
      <c r="O1174" s="15" t="str">
        <f aca="false">IF(N1174="","",SUMIF('Daily Fills'!L1153:L21139,'Growth Plan &amp; Statistics'!M1174,'Daily Fills'!P1153:P21139))</f>
        <v/>
      </c>
      <c r="P1174" s="15" t="str">
        <f aca="false">IF(O1174="","",SUMIF('Daily Fills'!L1153:L21151,'Growth Plan &amp; Statistics'!M1174,'Daily Fills'!E1153:E21151)/1000000)</f>
        <v/>
      </c>
      <c r="Q1174" s="16"/>
      <c r="R1174" s="16" t="str">
        <f aca="false">IF(N1174="","",F1174)</f>
        <v/>
      </c>
      <c r="S1174" s="10"/>
    </row>
    <row collapsed="false" customFormat="false" customHeight="false" hidden="false" ht="13.3" outlineLevel="0" r="1175">
      <c r="A1175" s="16" t="n">
        <v>1156</v>
      </c>
      <c r="B1175" s="16" t="n">
        <f aca="false">ROUNDUP(A1175/5,0)</f>
        <v>232</v>
      </c>
      <c r="C1175" s="16" t="n">
        <f aca="false">ROUNDUP(A1175/20.83333333,0)</f>
        <v>56</v>
      </c>
      <c r="D1175" s="65" t="inlineStr">
        <f aca="false">IF(M1175="",IF(C1175=C1174,D1174,EDATE(D1174,1)),M1175)</f>
        <is>
          <t/>
        </is>
      </c>
      <c r="E1175" s="16" t="n">
        <f aca="false">I1174</f>
        <v>10877775.81</v>
      </c>
      <c r="F1175" s="15" t="n">
        <f aca="false">ROUND(MIN($B$14,IF(SizeCalc="margin",E1175*$E$13*$E$12/100000,E1175*$I$13/$I$12/10)),2)</f>
        <v>100</v>
      </c>
      <c r="G1175" s="15" t="n">
        <f aca="false">$B$12*$B$13</f>
        <v>10</v>
      </c>
      <c r="H1175" s="15" t="n">
        <f aca="false">IF(Q1175="",G1175*F1175*10,Q1175)</f>
        <v>10000</v>
      </c>
      <c r="I1175" s="18" t="n">
        <f aca="false">E1175+H1175</f>
        <v>10887775.81</v>
      </c>
      <c r="J1175" s="18" t="n">
        <f aca="false">J1174+(I1175-I1174)</f>
        <v>10837775.81</v>
      </c>
      <c r="K1175" s="67" t="n">
        <f aca="false">H1175/E1175</f>
        <v>0.000919305579988783</v>
      </c>
      <c r="L1175" s="67"/>
      <c r="M1175" s="64"/>
      <c r="N1175" s="16" t="str">
        <f aca="false">IF(M1175="","",SUMIF('Daily Fills'!L1154:L21140,'Growth Plan &amp; Statistics'!M1175,'Daily Fills'!O1154:O21140))</f>
        <v/>
      </c>
      <c r="O1175" s="15" t="str">
        <f aca="false">IF(N1175="","",SUMIF('Daily Fills'!L1154:L21140,'Growth Plan &amp; Statistics'!M1175,'Daily Fills'!P1154:P21140))</f>
        <v/>
      </c>
      <c r="P1175" s="15" t="str">
        <f aca="false">IF(O1175="","",SUMIF('Daily Fills'!L1154:L21152,'Growth Plan &amp; Statistics'!M1175,'Daily Fills'!E1154:E21152)/1000000)</f>
        <v/>
      </c>
      <c r="Q1175" s="16"/>
      <c r="R1175" s="16" t="str">
        <f aca="false">IF(N1175="","",F1175)</f>
        <v/>
      </c>
      <c r="S1175" s="10"/>
    </row>
    <row collapsed="false" customFormat="false" customHeight="false" hidden="false" ht="13.3" outlineLevel="0" r="1176">
      <c r="A1176" s="16" t="n">
        <v>1157</v>
      </c>
      <c r="B1176" s="16" t="n">
        <f aca="false">ROUNDUP(A1176/5,0)</f>
        <v>232</v>
      </c>
      <c r="C1176" s="16" t="n">
        <f aca="false">ROUNDUP(A1176/20.83333333,0)</f>
        <v>56</v>
      </c>
      <c r="D1176" s="65" t="inlineStr">
        <f aca="false">IF(M1176="",IF(C1176=C1175,D1175,EDATE(D1175,1)),M1176)</f>
        <is>
          <t/>
        </is>
      </c>
      <c r="E1176" s="16" t="n">
        <f aca="false">I1175</f>
        <v>10887775.81</v>
      </c>
      <c r="F1176" s="15" t="n">
        <f aca="false">ROUND(MIN($B$14,IF(SizeCalc="margin",E1176*$E$13*$E$12/100000,E1176*$I$13/$I$12/10)),2)</f>
        <v>100</v>
      </c>
      <c r="G1176" s="15" t="n">
        <f aca="false">$B$12*$B$13</f>
        <v>10</v>
      </c>
      <c r="H1176" s="15" t="n">
        <f aca="false">IF(Q1176="",G1176*F1176*10,Q1176)</f>
        <v>10000</v>
      </c>
      <c r="I1176" s="18" t="n">
        <f aca="false">E1176+H1176</f>
        <v>10897775.81</v>
      </c>
      <c r="J1176" s="18" t="n">
        <f aca="false">J1175+(I1176-I1175)</f>
        <v>10847775.81</v>
      </c>
      <c r="K1176" s="67" t="n">
        <f aca="false">H1176/E1176</f>
        <v>0.000918461233451867</v>
      </c>
      <c r="L1176" s="67"/>
      <c r="M1176" s="64"/>
      <c r="N1176" s="16" t="str">
        <f aca="false">IF(M1176="","",SUMIF('Daily Fills'!L1155:L21141,'Growth Plan &amp; Statistics'!M1176,'Daily Fills'!O1155:O21141))</f>
        <v/>
      </c>
      <c r="O1176" s="15" t="str">
        <f aca="false">IF(N1176="","",SUMIF('Daily Fills'!L1155:L21141,'Growth Plan &amp; Statistics'!M1176,'Daily Fills'!P1155:P21141))</f>
        <v/>
      </c>
      <c r="P1176" s="15" t="str">
        <f aca="false">IF(O1176="","",SUMIF('Daily Fills'!L1155:L21153,'Growth Plan &amp; Statistics'!M1176,'Daily Fills'!E1155:E21153)/1000000)</f>
        <v/>
      </c>
      <c r="Q1176" s="16"/>
      <c r="R1176" s="16" t="str">
        <f aca="false">IF(N1176="","",F1176)</f>
        <v/>
      </c>
      <c r="S1176" s="10"/>
    </row>
    <row collapsed="false" customFormat="false" customHeight="false" hidden="false" ht="13.3" outlineLevel="0" r="1177">
      <c r="A1177" s="16" t="n">
        <v>1158</v>
      </c>
      <c r="B1177" s="16" t="n">
        <f aca="false">ROUNDUP(A1177/5,0)</f>
        <v>232</v>
      </c>
      <c r="C1177" s="16" t="n">
        <f aca="false">ROUNDUP(A1177/20.83333333,0)</f>
        <v>56</v>
      </c>
      <c r="D1177" s="65" t="inlineStr">
        <f aca="false">IF(M1177="",IF(C1177=C1176,D1176,EDATE(D1176,1)),M1177)</f>
        <is>
          <t/>
        </is>
      </c>
      <c r="E1177" s="16" t="n">
        <f aca="false">I1176</f>
        <v>10897775.81</v>
      </c>
      <c r="F1177" s="15" t="n">
        <f aca="false">ROUND(MIN($B$14,IF(SizeCalc="margin",E1177*$E$13*$E$12/100000,E1177*$I$13/$I$12/10)),2)</f>
        <v>100</v>
      </c>
      <c r="G1177" s="15" t="n">
        <f aca="false">$B$12*$B$13</f>
        <v>10</v>
      </c>
      <c r="H1177" s="15" t="n">
        <f aca="false">IF(Q1177="",G1177*F1177*10,Q1177)</f>
        <v>10000</v>
      </c>
      <c r="I1177" s="18" t="n">
        <f aca="false">E1177+H1177</f>
        <v>10907775.81</v>
      </c>
      <c r="J1177" s="18" t="n">
        <f aca="false">J1176+(I1177-I1176)</f>
        <v>10857775.81</v>
      </c>
      <c r="K1177" s="67" t="n">
        <f aca="false">H1177/E1177</f>
        <v>0.000917618436490849</v>
      </c>
      <c r="L1177" s="67"/>
      <c r="M1177" s="64"/>
      <c r="N1177" s="16" t="str">
        <f aca="false">IF(M1177="","",SUMIF('Daily Fills'!L1156:L21142,'Growth Plan &amp; Statistics'!M1177,'Daily Fills'!O1156:O21142))</f>
        <v/>
      </c>
      <c r="O1177" s="15" t="str">
        <f aca="false">IF(N1177="","",SUMIF('Daily Fills'!L1156:L21142,'Growth Plan &amp; Statistics'!M1177,'Daily Fills'!P1156:P21142))</f>
        <v/>
      </c>
      <c r="P1177" s="15" t="str">
        <f aca="false">IF(O1177="","",SUMIF('Daily Fills'!L1156:L21154,'Growth Plan &amp; Statistics'!M1177,'Daily Fills'!E1156:E21154)/1000000)</f>
        <v/>
      </c>
      <c r="Q1177" s="16"/>
      <c r="R1177" s="16" t="str">
        <f aca="false">IF(N1177="","",F1177)</f>
        <v/>
      </c>
      <c r="S1177" s="10"/>
    </row>
    <row collapsed="false" customFormat="false" customHeight="false" hidden="false" ht="13.3" outlineLevel="0" r="1178">
      <c r="A1178" s="16" t="n">
        <v>1159</v>
      </c>
      <c r="B1178" s="16" t="n">
        <f aca="false">ROUNDUP(A1178/5,0)</f>
        <v>232</v>
      </c>
      <c r="C1178" s="16" t="n">
        <f aca="false">ROUNDUP(A1178/20.83333333,0)</f>
        <v>56</v>
      </c>
      <c r="D1178" s="65" t="inlineStr">
        <f aca="false">IF(M1178="",IF(C1178=C1177,D1177,EDATE(D1177,1)),M1178)</f>
        <is>
          <t/>
        </is>
      </c>
      <c r="E1178" s="16" t="n">
        <f aca="false">I1177</f>
        <v>10907775.81</v>
      </c>
      <c r="F1178" s="15" t="n">
        <f aca="false">ROUND(MIN($B$14,IF(SizeCalc="margin",E1178*$E$13*$E$12/100000,E1178*$I$13/$I$12/10)),2)</f>
        <v>100</v>
      </c>
      <c r="G1178" s="15" t="n">
        <f aca="false">$B$12*$B$13</f>
        <v>10</v>
      </c>
      <c r="H1178" s="15" t="n">
        <f aca="false">IF(Q1178="",G1178*F1178*10,Q1178)</f>
        <v>10000</v>
      </c>
      <c r="I1178" s="18" t="n">
        <f aca="false">E1178+H1178</f>
        <v>10917775.81</v>
      </c>
      <c r="J1178" s="18" t="n">
        <f aca="false">J1177+(I1178-I1177)</f>
        <v>10867775.81</v>
      </c>
      <c r="K1178" s="67" t="n">
        <f aca="false">H1178/E1178</f>
        <v>0.000916777184843882</v>
      </c>
      <c r="L1178" s="67"/>
      <c r="M1178" s="64"/>
      <c r="N1178" s="16" t="str">
        <f aca="false">IF(M1178="","",SUMIF('Daily Fills'!L1157:L21143,'Growth Plan &amp; Statistics'!M1178,'Daily Fills'!O1157:O21143))</f>
        <v/>
      </c>
      <c r="O1178" s="15" t="str">
        <f aca="false">IF(N1178="","",SUMIF('Daily Fills'!L1157:L21143,'Growth Plan &amp; Statistics'!M1178,'Daily Fills'!P1157:P21143))</f>
        <v/>
      </c>
      <c r="P1178" s="15" t="str">
        <f aca="false">IF(O1178="","",SUMIF('Daily Fills'!L1157:L21155,'Growth Plan &amp; Statistics'!M1178,'Daily Fills'!E1157:E21155)/1000000)</f>
        <v/>
      </c>
      <c r="Q1178" s="16"/>
      <c r="R1178" s="16" t="str">
        <f aca="false">IF(N1178="","",F1178)</f>
        <v/>
      </c>
      <c r="S1178" s="10"/>
    </row>
    <row collapsed="false" customFormat="false" customHeight="false" hidden="false" ht="13.3" outlineLevel="0" r="1179">
      <c r="A1179" s="16" t="n">
        <v>1160</v>
      </c>
      <c r="B1179" s="16" t="n">
        <f aca="false">ROUNDUP(A1179/5,0)</f>
        <v>232</v>
      </c>
      <c r="C1179" s="16" t="n">
        <f aca="false">ROUNDUP(A1179/20.83333333,0)</f>
        <v>56</v>
      </c>
      <c r="D1179" s="65" t="inlineStr">
        <f aca="false">IF(M1179="",IF(C1179=C1178,D1178,EDATE(D1178,1)),M1179)</f>
        <is>
          <t/>
        </is>
      </c>
      <c r="E1179" s="16" t="n">
        <f aca="false">I1178</f>
        <v>10917775.81</v>
      </c>
      <c r="F1179" s="15" t="n">
        <f aca="false">ROUND(MIN($B$14,IF(SizeCalc="margin",E1179*$E$13*$E$12/100000,E1179*$I$13/$I$12/10)),2)</f>
        <v>100</v>
      </c>
      <c r="G1179" s="15" t="n">
        <f aca="false">$B$12*$B$13</f>
        <v>10</v>
      </c>
      <c r="H1179" s="15" t="n">
        <f aca="false">IF(Q1179="",G1179*F1179*10,Q1179)</f>
        <v>10000</v>
      </c>
      <c r="I1179" s="18" t="n">
        <f aca="false">E1179+H1179</f>
        <v>10927775.81</v>
      </c>
      <c r="J1179" s="18" t="n">
        <f aca="false">J1178+(I1179-I1178)</f>
        <v>10877775.81</v>
      </c>
      <c r="K1179" s="67" t="n">
        <f aca="false">H1179/E1179</f>
        <v>0.000915937474264733</v>
      </c>
      <c r="L1179" s="67"/>
      <c r="M1179" s="64"/>
      <c r="N1179" s="16" t="str">
        <f aca="false">IF(M1179="","",SUMIF('Daily Fills'!L1158:L21144,'Growth Plan &amp; Statistics'!M1179,'Daily Fills'!O1158:O21144))</f>
        <v/>
      </c>
      <c r="O1179" s="15" t="str">
        <f aca="false">IF(N1179="","",SUMIF('Daily Fills'!L1158:L21144,'Growth Plan &amp; Statistics'!M1179,'Daily Fills'!P1158:P21144))</f>
        <v/>
      </c>
      <c r="P1179" s="15" t="str">
        <f aca="false">IF(O1179="","",SUMIF('Daily Fills'!L1158:L21156,'Growth Plan &amp; Statistics'!M1179,'Daily Fills'!E1158:E21156)/1000000)</f>
        <v/>
      </c>
      <c r="Q1179" s="16"/>
      <c r="R1179" s="16" t="str">
        <f aca="false">IF(N1179="","",F1179)</f>
        <v/>
      </c>
      <c r="S1179" s="10"/>
    </row>
    <row collapsed="false" customFormat="false" customHeight="false" hidden="false" ht="13.3" outlineLevel="0" r="1180">
      <c r="A1180" s="16" t="n">
        <v>1161</v>
      </c>
      <c r="B1180" s="16" t="n">
        <f aca="false">ROUNDUP(A1180/5,0)</f>
        <v>233</v>
      </c>
      <c r="C1180" s="16" t="n">
        <f aca="false">ROUNDUP(A1180/20.83333333,0)</f>
        <v>56</v>
      </c>
      <c r="D1180" s="65" t="inlineStr">
        <f aca="false">IF(M1180="",IF(C1180=C1179,D1179,EDATE(D1179,1)),M1180)</f>
        <is>
          <t/>
        </is>
      </c>
      <c r="E1180" s="16" t="n">
        <f aca="false">I1179</f>
        <v>10927775.81</v>
      </c>
      <c r="F1180" s="15" t="n">
        <f aca="false">ROUND(MIN($B$14,IF(SizeCalc="margin",E1180*$E$13*$E$12/100000,E1180*$I$13/$I$12/10)),2)</f>
        <v>100</v>
      </c>
      <c r="G1180" s="15" t="n">
        <f aca="false">$B$12*$B$13</f>
        <v>10</v>
      </c>
      <c r="H1180" s="15" t="n">
        <f aca="false">IF(Q1180="",G1180*F1180*10,Q1180)</f>
        <v>10000</v>
      </c>
      <c r="I1180" s="18" t="n">
        <f aca="false">E1180+H1180</f>
        <v>10937775.81</v>
      </c>
      <c r="J1180" s="18" t="n">
        <f aca="false">J1179+(I1180-I1179)</f>
        <v>10887775.81</v>
      </c>
      <c r="K1180" s="67" t="n">
        <f aca="false">H1180/E1180</f>
        <v>0.000915099300522711</v>
      </c>
      <c r="L1180" s="67"/>
      <c r="M1180" s="64"/>
      <c r="N1180" s="16" t="str">
        <f aca="false">IF(M1180="","",SUMIF('Daily Fills'!L1159:L21145,'Growth Plan &amp; Statistics'!M1180,'Daily Fills'!O1159:O21145))</f>
        <v/>
      </c>
      <c r="O1180" s="15" t="str">
        <f aca="false">IF(N1180="","",SUMIF('Daily Fills'!L1159:L21145,'Growth Plan &amp; Statistics'!M1180,'Daily Fills'!P1159:P21145))</f>
        <v/>
      </c>
      <c r="P1180" s="15" t="str">
        <f aca="false">IF(O1180="","",SUMIF('Daily Fills'!L1159:L21157,'Growth Plan &amp; Statistics'!M1180,'Daily Fills'!E1159:E21157)/1000000)</f>
        <v/>
      </c>
      <c r="Q1180" s="16"/>
      <c r="R1180" s="16" t="str">
        <f aca="false">IF(N1180="","",F1180)</f>
        <v/>
      </c>
      <c r="S1180" s="10"/>
    </row>
    <row collapsed="false" customFormat="false" customHeight="false" hidden="false" ht="13.3" outlineLevel="0" r="1181">
      <c r="A1181" s="16" t="n">
        <v>1162</v>
      </c>
      <c r="B1181" s="16" t="n">
        <f aca="false">ROUNDUP(A1181/5,0)</f>
        <v>233</v>
      </c>
      <c r="C1181" s="16" t="n">
        <f aca="false">ROUNDUP(A1181/20.83333333,0)</f>
        <v>56</v>
      </c>
      <c r="D1181" s="65" t="inlineStr">
        <f aca="false">IF(M1181="",IF(C1181=C1180,D1180,EDATE(D1180,1)),M1181)</f>
        <is>
          <t/>
        </is>
      </c>
      <c r="E1181" s="16" t="n">
        <f aca="false">I1180</f>
        <v>10937775.81</v>
      </c>
      <c r="F1181" s="15" t="n">
        <f aca="false">ROUND(MIN($B$14,IF(SizeCalc="margin",E1181*$E$13*$E$12/100000,E1181*$I$13/$I$12/10)),2)</f>
        <v>100</v>
      </c>
      <c r="G1181" s="15" t="n">
        <f aca="false">$B$12*$B$13</f>
        <v>10</v>
      </c>
      <c r="H1181" s="15" t="n">
        <f aca="false">IF(Q1181="",G1181*F1181*10,Q1181)</f>
        <v>10000</v>
      </c>
      <c r="I1181" s="18" t="n">
        <f aca="false">E1181+H1181</f>
        <v>10947775.81</v>
      </c>
      <c r="J1181" s="18" t="n">
        <f aca="false">J1180+(I1181-I1180)</f>
        <v>10897775.81</v>
      </c>
      <c r="K1181" s="67" t="n">
        <f aca="false">H1181/E1181</f>
        <v>0.000914262659402597</v>
      </c>
      <c r="L1181" s="67"/>
      <c r="M1181" s="64"/>
      <c r="N1181" s="16" t="str">
        <f aca="false">IF(M1181="","",SUMIF('Daily Fills'!L1160:L21146,'Growth Plan &amp; Statistics'!M1181,'Daily Fills'!O1160:O21146))</f>
        <v/>
      </c>
      <c r="O1181" s="15" t="str">
        <f aca="false">IF(N1181="","",SUMIF('Daily Fills'!L1160:L21146,'Growth Plan &amp; Statistics'!M1181,'Daily Fills'!P1160:P21146))</f>
        <v/>
      </c>
      <c r="P1181" s="15" t="str">
        <f aca="false">IF(O1181="","",SUMIF('Daily Fills'!L1160:L21158,'Growth Plan &amp; Statistics'!M1181,'Daily Fills'!E1160:E21158)/1000000)</f>
        <v/>
      </c>
      <c r="Q1181" s="16"/>
      <c r="R1181" s="16" t="str">
        <f aca="false">IF(N1181="","",F1181)</f>
        <v/>
      </c>
      <c r="S1181" s="10"/>
    </row>
    <row collapsed="false" customFormat="false" customHeight="false" hidden="false" ht="13.3" outlineLevel="0" r="1182">
      <c r="A1182" s="16" t="n">
        <v>1163</v>
      </c>
      <c r="B1182" s="16" t="n">
        <f aca="false">ROUNDUP(A1182/5,0)</f>
        <v>233</v>
      </c>
      <c r="C1182" s="16" t="n">
        <f aca="false">ROUNDUP(A1182/20.83333333,0)</f>
        <v>56</v>
      </c>
      <c r="D1182" s="65" t="inlineStr">
        <f aca="false">IF(M1182="",IF(C1182=C1181,D1181,EDATE(D1181,1)),M1182)</f>
        <is>
          <t/>
        </is>
      </c>
      <c r="E1182" s="16" t="n">
        <f aca="false">I1181</f>
        <v>10947775.81</v>
      </c>
      <c r="F1182" s="15" t="n">
        <f aca="false">ROUND(MIN($B$14,IF(SizeCalc="margin",E1182*$E$13*$E$12/100000,E1182*$I$13/$I$12/10)),2)</f>
        <v>100</v>
      </c>
      <c r="G1182" s="15" t="n">
        <f aca="false">$B$12*$B$13</f>
        <v>10</v>
      </c>
      <c r="H1182" s="15" t="n">
        <f aca="false">IF(Q1182="",G1182*F1182*10,Q1182)</f>
        <v>10000</v>
      </c>
      <c r="I1182" s="18" t="n">
        <f aca="false">E1182+H1182</f>
        <v>10957775.81</v>
      </c>
      <c r="J1182" s="18" t="n">
        <f aca="false">J1181+(I1182-I1181)</f>
        <v>10907775.81</v>
      </c>
      <c r="K1182" s="67" t="n">
        <f aca="false">H1182/E1182</f>
        <v>0.000913427546704576</v>
      </c>
      <c r="L1182" s="67"/>
      <c r="M1182" s="64"/>
      <c r="N1182" s="16" t="str">
        <f aca="false">IF(M1182="","",SUMIF('Daily Fills'!L1161:L21147,'Growth Plan &amp; Statistics'!M1182,'Daily Fills'!O1161:O21147))</f>
        <v/>
      </c>
      <c r="O1182" s="15" t="str">
        <f aca="false">IF(N1182="","",SUMIF('Daily Fills'!L1161:L21147,'Growth Plan &amp; Statistics'!M1182,'Daily Fills'!P1161:P21147))</f>
        <v/>
      </c>
      <c r="P1182" s="15" t="str">
        <f aca="false">IF(O1182="","",SUMIF('Daily Fills'!L1161:L21159,'Growth Plan &amp; Statistics'!M1182,'Daily Fills'!E1161:E21159)/1000000)</f>
        <v/>
      </c>
      <c r="Q1182" s="16"/>
      <c r="R1182" s="16" t="str">
        <f aca="false">IF(N1182="","",F1182)</f>
        <v/>
      </c>
      <c r="S1182" s="10"/>
    </row>
    <row collapsed="false" customFormat="false" customHeight="false" hidden="false" ht="13.3" outlineLevel="0" r="1183">
      <c r="A1183" s="16" t="n">
        <v>1164</v>
      </c>
      <c r="B1183" s="16" t="n">
        <f aca="false">ROUNDUP(A1183/5,0)</f>
        <v>233</v>
      </c>
      <c r="C1183" s="16" t="n">
        <f aca="false">ROUNDUP(A1183/20.83333333,0)</f>
        <v>56</v>
      </c>
      <c r="D1183" s="65" t="inlineStr">
        <f aca="false">IF(M1183="",IF(C1183=C1182,D1182,EDATE(D1182,1)),M1183)</f>
        <is>
          <t/>
        </is>
      </c>
      <c r="E1183" s="16" t="n">
        <f aca="false">I1182</f>
        <v>10957775.81</v>
      </c>
      <c r="F1183" s="15" t="n">
        <f aca="false">ROUND(MIN($B$14,IF(SizeCalc="margin",E1183*$E$13*$E$12/100000,E1183*$I$13/$I$12/10)),2)</f>
        <v>100</v>
      </c>
      <c r="G1183" s="15" t="n">
        <f aca="false">$B$12*$B$13</f>
        <v>10</v>
      </c>
      <c r="H1183" s="15" t="n">
        <f aca="false">IF(Q1183="",G1183*F1183*10,Q1183)</f>
        <v>10000</v>
      </c>
      <c r="I1183" s="18" t="n">
        <f aca="false">E1183+H1183</f>
        <v>10967775.81</v>
      </c>
      <c r="J1183" s="18" t="n">
        <f aca="false">J1182+(I1183-I1182)</f>
        <v>10917775.81</v>
      </c>
      <c r="K1183" s="67" t="n">
        <f aca="false">H1183/E1183</f>
        <v>0.000912593958244159</v>
      </c>
      <c r="L1183" s="67"/>
      <c r="M1183" s="64"/>
      <c r="N1183" s="16" t="str">
        <f aca="false">IF(M1183="","",SUMIF('Daily Fills'!L1162:L21148,'Growth Plan &amp; Statistics'!M1183,'Daily Fills'!O1162:O21148))</f>
        <v/>
      </c>
      <c r="O1183" s="15" t="str">
        <f aca="false">IF(N1183="","",SUMIF('Daily Fills'!L1162:L21148,'Growth Plan &amp; Statistics'!M1183,'Daily Fills'!P1162:P21148))</f>
        <v/>
      </c>
      <c r="P1183" s="15" t="str">
        <f aca="false">IF(O1183="","",SUMIF('Daily Fills'!L1162:L21160,'Growth Plan &amp; Statistics'!M1183,'Daily Fills'!E1162:E21160)/1000000)</f>
        <v/>
      </c>
      <c r="Q1183" s="16"/>
      <c r="R1183" s="16" t="str">
        <f aca="false">IF(N1183="","",F1183)</f>
        <v/>
      </c>
      <c r="S1183" s="10"/>
    </row>
    <row collapsed="false" customFormat="false" customHeight="false" hidden="false" ht="13.3" outlineLevel="0" r="1184">
      <c r="A1184" s="16" t="n">
        <v>1165</v>
      </c>
      <c r="B1184" s="16" t="n">
        <f aca="false">ROUNDUP(A1184/5,0)</f>
        <v>233</v>
      </c>
      <c r="C1184" s="16" t="n">
        <f aca="false">ROUNDUP(A1184/20.83333333,0)</f>
        <v>56</v>
      </c>
      <c r="D1184" s="65" t="inlineStr">
        <f aca="false">IF(M1184="",IF(C1184=C1183,D1183,EDATE(D1183,1)),M1184)</f>
        <is>
          <t/>
        </is>
      </c>
      <c r="E1184" s="16" t="n">
        <f aca="false">I1183</f>
        <v>10967775.81</v>
      </c>
      <c r="F1184" s="15" t="n">
        <f aca="false">ROUND(MIN($B$14,IF(SizeCalc="margin",E1184*$E$13*$E$12/100000,E1184*$I$13/$I$12/10)),2)</f>
        <v>100</v>
      </c>
      <c r="G1184" s="15" t="n">
        <f aca="false">$B$12*$B$13</f>
        <v>10</v>
      </c>
      <c r="H1184" s="15" t="n">
        <f aca="false">IF(Q1184="",G1184*F1184*10,Q1184)</f>
        <v>10000</v>
      </c>
      <c r="I1184" s="18" t="n">
        <f aca="false">E1184+H1184</f>
        <v>10977775.81</v>
      </c>
      <c r="J1184" s="18" t="n">
        <f aca="false">J1183+(I1184-I1183)</f>
        <v>10927775.81</v>
      </c>
      <c r="K1184" s="67" t="n">
        <f aca="false">H1184/E1184</f>
        <v>0.000911761889852123</v>
      </c>
      <c r="L1184" s="67"/>
      <c r="M1184" s="64"/>
      <c r="N1184" s="16" t="str">
        <f aca="false">IF(M1184="","",SUMIF('Daily Fills'!L1163:L21149,'Growth Plan &amp; Statistics'!M1184,'Daily Fills'!O1163:O21149))</f>
        <v/>
      </c>
      <c r="O1184" s="15" t="str">
        <f aca="false">IF(N1184="","",SUMIF('Daily Fills'!L1163:L21149,'Growth Plan &amp; Statistics'!M1184,'Daily Fills'!P1163:P21149))</f>
        <v/>
      </c>
      <c r="P1184" s="15" t="str">
        <f aca="false">IF(O1184="","",SUMIF('Daily Fills'!L1163:L21161,'Growth Plan &amp; Statistics'!M1184,'Daily Fills'!E1163:E21161)/1000000)</f>
        <v/>
      </c>
      <c r="Q1184" s="16"/>
      <c r="R1184" s="16" t="str">
        <f aca="false">IF(N1184="","",F1184)</f>
        <v/>
      </c>
      <c r="S1184" s="10"/>
    </row>
    <row collapsed="false" customFormat="false" customHeight="false" hidden="false" ht="13.3" outlineLevel="0" r="1185">
      <c r="A1185" s="16" t="n">
        <v>1166</v>
      </c>
      <c r="B1185" s="16" t="n">
        <f aca="false">ROUNDUP(A1185/5,0)</f>
        <v>234</v>
      </c>
      <c r="C1185" s="16" t="n">
        <f aca="false">ROUNDUP(A1185/20.83333333,0)</f>
        <v>56</v>
      </c>
      <c r="D1185" s="65" t="inlineStr">
        <f aca="false">IF(M1185="",IF(C1185=C1184,D1184,EDATE(D1184,1)),M1185)</f>
        <is>
          <t/>
        </is>
      </c>
      <c r="E1185" s="16" t="n">
        <f aca="false">I1184</f>
        <v>10977775.81</v>
      </c>
      <c r="F1185" s="15" t="n">
        <f aca="false">ROUND(MIN($B$14,IF(SizeCalc="margin",E1185*$E$13*$E$12/100000,E1185*$I$13/$I$12/10)),2)</f>
        <v>100</v>
      </c>
      <c r="G1185" s="15" t="n">
        <f aca="false">$B$12*$B$13</f>
        <v>10</v>
      </c>
      <c r="H1185" s="15" t="n">
        <f aca="false">IF(Q1185="",G1185*F1185*10,Q1185)</f>
        <v>10000</v>
      </c>
      <c r="I1185" s="18" t="n">
        <f aca="false">E1185+H1185</f>
        <v>10987775.81</v>
      </c>
      <c r="J1185" s="18" t="n">
        <f aca="false">J1184+(I1185-I1184)</f>
        <v>10937775.81</v>
      </c>
      <c r="K1185" s="67" t="n">
        <f aca="false">H1185/E1185</f>
        <v>0.000910931337374433</v>
      </c>
      <c r="L1185" s="67"/>
      <c r="M1185" s="64"/>
      <c r="N1185" s="16" t="str">
        <f aca="false">IF(M1185="","",SUMIF('Daily Fills'!L1164:L21150,'Growth Plan &amp; Statistics'!M1185,'Daily Fills'!O1164:O21150))</f>
        <v/>
      </c>
      <c r="O1185" s="15" t="str">
        <f aca="false">IF(N1185="","",SUMIF('Daily Fills'!L1164:L21150,'Growth Plan &amp; Statistics'!M1185,'Daily Fills'!P1164:P21150))</f>
        <v/>
      </c>
      <c r="P1185" s="15" t="str">
        <f aca="false">IF(O1185="","",SUMIF('Daily Fills'!L1164:L21162,'Growth Plan &amp; Statistics'!M1185,'Daily Fills'!E1164:E21162)/1000000)</f>
        <v/>
      </c>
      <c r="Q1185" s="16"/>
      <c r="R1185" s="16" t="str">
        <f aca="false">IF(N1185="","",F1185)</f>
        <v/>
      </c>
      <c r="S1185" s="10"/>
    </row>
    <row collapsed="false" customFormat="false" customHeight="false" hidden="false" ht="13.3" outlineLevel="0" r="1186">
      <c r="A1186" s="16" t="n">
        <v>1167</v>
      </c>
      <c r="B1186" s="16" t="n">
        <f aca="false">ROUNDUP(A1186/5,0)</f>
        <v>234</v>
      </c>
      <c r="C1186" s="16" t="n">
        <f aca="false">ROUNDUP(A1186/20.83333333,0)</f>
        <v>57</v>
      </c>
      <c r="D1186" s="65" t="n">
        <f aca="false">IF(M1186="",IF(C1186=C1185,D1185,EDATE(D1185,1)),M1186)</f>
        <v>43516</v>
      </c>
      <c r="E1186" s="16" t="n">
        <f aca="false">I1185</f>
        <v>10987775.81</v>
      </c>
      <c r="F1186" s="15" t="n">
        <f aca="false">ROUND(MIN($B$14,IF(SizeCalc="margin",E1186*$E$13*$E$12/100000,E1186*$I$13/$I$12/10)),2)</f>
        <v>100</v>
      </c>
      <c r="G1186" s="15" t="n">
        <f aca="false">$B$12*$B$13</f>
        <v>10</v>
      </c>
      <c r="H1186" s="15" t="n">
        <f aca="false">IF(Q1186="",G1186*F1186*10,Q1186)</f>
        <v>10000</v>
      </c>
      <c r="I1186" s="18" t="n">
        <f aca="false">E1186+H1186</f>
        <v>10997775.81</v>
      </c>
      <c r="J1186" s="18" t="n">
        <f aca="false">J1185+(I1186-I1185)</f>
        <v>10947775.81</v>
      </c>
      <c r="K1186" s="67" t="n">
        <f aca="false">H1186/E1186</f>
        <v>0.000910102296672178</v>
      </c>
      <c r="L1186" s="67"/>
      <c r="M1186" s="64"/>
      <c r="N1186" s="16" t="str">
        <f aca="false">IF(M1186="","",SUMIF('Daily Fills'!L1165:L21151,'Growth Plan &amp; Statistics'!M1186,'Daily Fills'!O1165:O21151))</f>
        <v/>
      </c>
      <c r="O1186" s="15" t="str">
        <f aca="false">IF(N1186="","",SUMIF('Daily Fills'!L1165:L21151,'Growth Plan &amp; Statistics'!M1186,'Daily Fills'!P1165:P21151))</f>
        <v/>
      </c>
      <c r="P1186" s="15" t="str">
        <f aca="false">IF(O1186="","",SUMIF('Daily Fills'!L1165:L21163,'Growth Plan &amp; Statistics'!M1186,'Daily Fills'!E1165:E21163)/1000000)</f>
        <v/>
      </c>
      <c r="Q1186" s="16"/>
      <c r="R1186" s="16" t="str">
        <f aca="false">IF(N1186="","",F1186)</f>
        <v/>
      </c>
      <c r="S1186" s="10"/>
    </row>
    <row collapsed="false" customFormat="false" customHeight="false" hidden="false" ht="13.3" outlineLevel="0" r="1187">
      <c r="A1187" s="16" t="n">
        <v>1168</v>
      </c>
      <c r="B1187" s="16" t="n">
        <f aca="false">ROUNDUP(A1187/5,0)</f>
        <v>234</v>
      </c>
      <c r="C1187" s="16" t="n">
        <f aca="false">ROUNDUP(A1187/20.83333333,0)</f>
        <v>57</v>
      </c>
      <c r="D1187" s="65" t="inlineStr">
        <f aca="false">IF(M1187="",IF(C1187=C1186,D1186,EDATE(D1186,1)),M1187)</f>
        <is>
          <t/>
        </is>
      </c>
      <c r="E1187" s="16" t="n">
        <f aca="false">I1186</f>
        <v>10997775.81</v>
      </c>
      <c r="F1187" s="15" t="n">
        <f aca="false">ROUND(MIN($B$14,IF(SizeCalc="margin",E1187*$E$13*$E$12/100000,E1187*$I$13/$I$12/10)),2)</f>
        <v>100</v>
      </c>
      <c r="G1187" s="15" t="n">
        <f aca="false">$B$12*$B$13</f>
        <v>10</v>
      </c>
      <c r="H1187" s="15" t="n">
        <f aca="false">IF(Q1187="",G1187*F1187*10,Q1187)</f>
        <v>10000</v>
      </c>
      <c r="I1187" s="18" t="n">
        <f aca="false">E1187+H1187</f>
        <v>11007775.81</v>
      </c>
      <c r="J1187" s="18" t="n">
        <f aca="false">J1186+(I1187-I1186)</f>
        <v>10957775.81</v>
      </c>
      <c r="K1187" s="67" t="n">
        <f aca="false">H1187/E1187</f>
        <v>0.0009092747636215</v>
      </c>
      <c r="L1187" s="67"/>
      <c r="M1187" s="64"/>
      <c r="N1187" s="16" t="str">
        <f aca="false">IF(M1187="","",SUMIF('Daily Fills'!L1166:L21152,'Growth Plan &amp; Statistics'!M1187,'Daily Fills'!O1166:O21152))</f>
        <v/>
      </c>
      <c r="O1187" s="15" t="str">
        <f aca="false">IF(N1187="","",SUMIF('Daily Fills'!L1166:L21152,'Growth Plan &amp; Statistics'!M1187,'Daily Fills'!P1166:P21152))</f>
        <v/>
      </c>
      <c r="P1187" s="15" t="str">
        <f aca="false">IF(O1187="","",SUMIF('Daily Fills'!L1166:L21164,'Growth Plan &amp; Statistics'!M1187,'Daily Fills'!E1166:E21164)/1000000)</f>
        <v/>
      </c>
      <c r="Q1187" s="16"/>
      <c r="R1187" s="16" t="str">
        <f aca="false">IF(N1187="","",F1187)</f>
        <v/>
      </c>
      <c r="S1187" s="10"/>
    </row>
    <row collapsed="false" customFormat="false" customHeight="false" hidden="false" ht="13.3" outlineLevel="0" r="1188">
      <c r="A1188" s="16" t="n">
        <v>1169</v>
      </c>
      <c r="B1188" s="16" t="n">
        <f aca="false">ROUNDUP(A1188/5,0)</f>
        <v>234</v>
      </c>
      <c r="C1188" s="16" t="n">
        <f aca="false">ROUNDUP(A1188/20.83333333,0)</f>
        <v>57</v>
      </c>
      <c r="D1188" s="65" t="inlineStr">
        <f aca="false">IF(M1188="",IF(C1188=C1187,D1187,EDATE(D1187,1)),M1188)</f>
        <is>
          <t/>
        </is>
      </c>
      <c r="E1188" s="16" t="n">
        <f aca="false">I1187</f>
        <v>11007775.81</v>
      </c>
      <c r="F1188" s="15" t="n">
        <f aca="false">ROUND(MIN($B$14,IF(SizeCalc="margin",E1188*$E$13*$E$12/100000,E1188*$I$13/$I$12/10)),2)</f>
        <v>100</v>
      </c>
      <c r="G1188" s="15" t="n">
        <f aca="false">$B$12*$B$13</f>
        <v>10</v>
      </c>
      <c r="H1188" s="15" t="n">
        <f aca="false">IF(Q1188="",G1188*F1188*10,Q1188)</f>
        <v>10000</v>
      </c>
      <c r="I1188" s="18" t="n">
        <f aca="false">E1188+H1188</f>
        <v>11017775.81</v>
      </c>
      <c r="J1188" s="18" t="n">
        <f aca="false">J1187+(I1188-I1187)</f>
        <v>10967775.81</v>
      </c>
      <c r="K1188" s="67" t="n">
        <f aca="false">H1188/E1188</f>
        <v>0.000908448734113527</v>
      </c>
      <c r="L1188" s="67"/>
      <c r="M1188" s="64"/>
      <c r="N1188" s="16" t="str">
        <f aca="false">IF(M1188="","",SUMIF('Daily Fills'!L1167:L21153,'Growth Plan &amp; Statistics'!M1188,'Daily Fills'!O1167:O21153))</f>
        <v/>
      </c>
      <c r="O1188" s="15" t="str">
        <f aca="false">IF(N1188="","",SUMIF('Daily Fills'!L1167:L21153,'Growth Plan &amp; Statistics'!M1188,'Daily Fills'!P1167:P21153))</f>
        <v/>
      </c>
      <c r="P1188" s="15" t="str">
        <f aca="false">IF(O1188="","",SUMIF('Daily Fills'!L1167:L21165,'Growth Plan &amp; Statistics'!M1188,'Daily Fills'!E1167:E21165)/1000000)</f>
        <v/>
      </c>
      <c r="Q1188" s="16"/>
      <c r="R1188" s="16" t="str">
        <f aca="false">IF(N1188="","",F1188)</f>
        <v/>
      </c>
      <c r="S1188" s="10"/>
    </row>
    <row collapsed="false" customFormat="false" customHeight="false" hidden="false" ht="13.3" outlineLevel="0" r="1189">
      <c r="A1189" s="16" t="n">
        <v>1170</v>
      </c>
      <c r="B1189" s="16" t="n">
        <f aca="false">ROUNDUP(A1189/5,0)</f>
        <v>234</v>
      </c>
      <c r="C1189" s="16" t="n">
        <f aca="false">ROUNDUP(A1189/20.83333333,0)</f>
        <v>57</v>
      </c>
      <c r="D1189" s="65" t="inlineStr">
        <f aca="false">IF(M1189="",IF(C1189=C1188,D1188,EDATE(D1188,1)),M1189)</f>
        <is>
          <t/>
        </is>
      </c>
      <c r="E1189" s="16" t="n">
        <f aca="false">I1188</f>
        <v>11017775.81</v>
      </c>
      <c r="F1189" s="15" t="n">
        <f aca="false">ROUND(MIN($B$14,IF(SizeCalc="margin",E1189*$E$13*$E$12/100000,E1189*$I$13/$I$12/10)),2)</f>
        <v>100</v>
      </c>
      <c r="G1189" s="15" t="n">
        <f aca="false">$B$12*$B$13</f>
        <v>10</v>
      </c>
      <c r="H1189" s="15" t="n">
        <f aca="false">IF(Q1189="",G1189*F1189*10,Q1189)</f>
        <v>10000</v>
      </c>
      <c r="I1189" s="18" t="n">
        <f aca="false">E1189+H1189</f>
        <v>11027775.81</v>
      </c>
      <c r="J1189" s="18" t="n">
        <f aca="false">J1188+(I1189-I1188)</f>
        <v>10977775.81</v>
      </c>
      <c r="K1189" s="67" t="n">
        <f aca="false">H1189/E1189</f>
        <v>0.000907624204054303</v>
      </c>
      <c r="L1189" s="67"/>
      <c r="M1189" s="64"/>
      <c r="N1189" s="16" t="str">
        <f aca="false">IF(M1189="","",SUMIF('Daily Fills'!L1168:L21154,'Growth Plan &amp; Statistics'!M1189,'Daily Fills'!O1168:O21154))</f>
        <v/>
      </c>
      <c r="O1189" s="15" t="str">
        <f aca="false">IF(N1189="","",SUMIF('Daily Fills'!L1168:L21154,'Growth Plan &amp; Statistics'!M1189,'Daily Fills'!P1168:P21154))</f>
        <v/>
      </c>
      <c r="P1189" s="15" t="str">
        <f aca="false">IF(O1189="","",SUMIF('Daily Fills'!L1168:L21166,'Growth Plan &amp; Statistics'!M1189,'Daily Fills'!E1168:E21166)/1000000)</f>
        <v/>
      </c>
      <c r="Q1189" s="16"/>
      <c r="R1189" s="16" t="str">
        <f aca="false">IF(N1189="","",F1189)</f>
        <v/>
      </c>
      <c r="S1189" s="10"/>
    </row>
    <row collapsed="false" customFormat="false" customHeight="false" hidden="false" ht="13.3" outlineLevel="0" r="1190">
      <c r="A1190" s="16" t="n">
        <v>1171</v>
      </c>
      <c r="B1190" s="16" t="n">
        <f aca="false">ROUNDUP(A1190/5,0)</f>
        <v>235</v>
      </c>
      <c r="C1190" s="16" t="n">
        <f aca="false">ROUNDUP(A1190/20.83333333,0)</f>
        <v>57</v>
      </c>
      <c r="D1190" s="65" t="inlineStr">
        <f aca="false">IF(M1190="",IF(C1190=C1189,D1189,EDATE(D1189,1)),M1190)</f>
        <is>
          <t/>
        </is>
      </c>
      <c r="E1190" s="16" t="n">
        <f aca="false">I1189</f>
        <v>11027775.81</v>
      </c>
      <c r="F1190" s="15" t="n">
        <f aca="false">ROUND(MIN($B$14,IF(SizeCalc="margin",E1190*$E$13*$E$12/100000,E1190*$I$13/$I$12/10)),2)</f>
        <v>100</v>
      </c>
      <c r="G1190" s="15" t="n">
        <f aca="false">$B$12*$B$13</f>
        <v>10</v>
      </c>
      <c r="H1190" s="15" t="n">
        <f aca="false">IF(Q1190="",G1190*F1190*10,Q1190)</f>
        <v>10000</v>
      </c>
      <c r="I1190" s="18" t="n">
        <f aca="false">E1190+H1190</f>
        <v>11037775.81</v>
      </c>
      <c r="J1190" s="18" t="n">
        <f aca="false">J1189+(I1190-I1189)</f>
        <v>10987775.81</v>
      </c>
      <c r="K1190" s="67" t="n">
        <f aca="false">H1190/E1190</f>
        <v>0.000906801169364723</v>
      </c>
      <c r="L1190" s="67"/>
      <c r="M1190" s="64"/>
      <c r="N1190" s="16" t="str">
        <f aca="false">IF(M1190="","",SUMIF('Daily Fills'!L1169:L21155,'Growth Plan &amp; Statistics'!M1190,'Daily Fills'!O1169:O21155))</f>
        <v/>
      </c>
      <c r="O1190" s="15" t="str">
        <f aca="false">IF(N1190="","",SUMIF('Daily Fills'!L1169:L21155,'Growth Plan &amp; Statistics'!M1190,'Daily Fills'!P1169:P21155))</f>
        <v/>
      </c>
      <c r="P1190" s="15" t="str">
        <f aca="false">IF(O1190="","",SUMIF('Daily Fills'!L1169:L21167,'Growth Plan &amp; Statistics'!M1190,'Daily Fills'!E1169:E21167)/1000000)</f>
        <v/>
      </c>
      <c r="Q1190" s="16"/>
      <c r="R1190" s="16" t="str">
        <f aca="false">IF(N1190="","",F1190)</f>
        <v/>
      </c>
      <c r="S1190" s="10"/>
    </row>
    <row collapsed="false" customFormat="false" customHeight="false" hidden="false" ht="13.3" outlineLevel="0" r="1191">
      <c r="A1191" s="16" t="n">
        <v>1172</v>
      </c>
      <c r="B1191" s="16" t="n">
        <f aca="false">ROUNDUP(A1191/5,0)</f>
        <v>235</v>
      </c>
      <c r="C1191" s="16" t="n">
        <f aca="false">ROUNDUP(A1191/20.83333333,0)</f>
        <v>57</v>
      </c>
      <c r="D1191" s="65" t="inlineStr">
        <f aca="false">IF(M1191="",IF(C1191=C1190,D1190,EDATE(D1190,1)),M1191)</f>
        <is>
          <t/>
        </is>
      </c>
      <c r="E1191" s="16" t="n">
        <f aca="false">I1190</f>
        <v>11037775.81</v>
      </c>
      <c r="F1191" s="15" t="n">
        <f aca="false">ROUND(MIN($B$14,IF(SizeCalc="margin",E1191*$E$13*$E$12/100000,E1191*$I$13/$I$12/10)),2)</f>
        <v>100</v>
      </c>
      <c r="G1191" s="15" t="n">
        <f aca="false">$B$12*$B$13</f>
        <v>10</v>
      </c>
      <c r="H1191" s="15" t="n">
        <f aca="false">IF(Q1191="",G1191*F1191*10,Q1191)</f>
        <v>10000</v>
      </c>
      <c r="I1191" s="18" t="n">
        <f aca="false">E1191+H1191</f>
        <v>11047775.81</v>
      </c>
      <c r="J1191" s="18" t="n">
        <f aca="false">J1190+(I1191-I1190)</f>
        <v>10997775.81</v>
      </c>
      <c r="K1191" s="67" t="n">
        <f aca="false">H1191/E1191</f>
        <v>0.000905979625980463</v>
      </c>
      <c r="L1191" s="67"/>
      <c r="M1191" s="64"/>
      <c r="N1191" s="16" t="str">
        <f aca="false">IF(M1191="","",SUMIF('Daily Fills'!L1170:L21156,'Growth Plan &amp; Statistics'!M1191,'Daily Fills'!O1170:O21156))</f>
        <v/>
      </c>
      <c r="O1191" s="15" t="str">
        <f aca="false">IF(N1191="","",SUMIF('Daily Fills'!L1170:L21156,'Growth Plan &amp; Statistics'!M1191,'Daily Fills'!P1170:P21156))</f>
        <v/>
      </c>
      <c r="P1191" s="15" t="str">
        <f aca="false">IF(O1191="","",SUMIF('Daily Fills'!L1170:L21168,'Growth Plan &amp; Statistics'!M1191,'Daily Fills'!E1170:E21168)/1000000)</f>
        <v/>
      </c>
      <c r="Q1191" s="16"/>
      <c r="R1191" s="16" t="str">
        <f aca="false">IF(N1191="","",F1191)</f>
        <v/>
      </c>
      <c r="S1191" s="10"/>
    </row>
    <row collapsed="false" customFormat="false" customHeight="false" hidden="false" ht="13.3" outlineLevel="0" r="1192">
      <c r="A1192" s="16" t="n">
        <v>1173</v>
      </c>
      <c r="B1192" s="16" t="n">
        <f aca="false">ROUNDUP(A1192/5,0)</f>
        <v>235</v>
      </c>
      <c r="C1192" s="16" t="n">
        <f aca="false">ROUNDUP(A1192/20.83333333,0)</f>
        <v>57</v>
      </c>
      <c r="D1192" s="65" t="inlineStr">
        <f aca="false">IF(M1192="",IF(C1192=C1191,D1191,EDATE(D1191,1)),M1192)</f>
        <is>
          <t/>
        </is>
      </c>
      <c r="E1192" s="16" t="n">
        <f aca="false">I1191</f>
        <v>11047775.81</v>
      </c>
      <c r="F1192" s="15" t="n">
        <f aca="false">ROUND(MIN($B$14,IF(SizeCalc="margin",E1192*$E$13*$E$12/100000,E1192*$I$13/$I$12/10)),2)</f>
        <v>100</v>
      </c>
      <c r="G1192" s="15" t="n">
        <f aca="false">$B$12*$B$13</f>
        <v>10</v>
      </c>
      <c r="H1192" s="15" t="n">
        <f aca="false">IF(Q1192="",G1192*F1192*10,Q1192)</f>
        <v>10000</v>
      </c>
      <c r="I1192" s="18" t="n">
        <f aca="false">E1192+H1192</f>
        <v>11057775.81</v>
      </c>
      <c r="J1192" s="18" t="n">
        <f aca="false">J1191+(I1192-I1191)</f>
        <v>11007775.81</v>
      </c>
      <c r="K1192" s="67" t="n">
        <f aca="false">H1192/E1192</f>
        <v>0.000905159569851916</v>
      </c>
      <c r="L1192" s="67"/>
      <c r="M1192" s="64"/>
      <c r="N1192" s="16" t="str">
        <f aca="false">IF(M1192="","",SUMIF('Daily Fills'!L1171:L21157,'Growth Plan &amp; Statistics'!M1192,'Daily Fills'!O1171:O21157))</f>
        <v/>
      </c>
      <c r="O1192" s="15" t="str">
        <f aca="false">IF(N1192="","",SUMIF('Daily Fills'!L1171:L21157,'Growth Plan &amp; Statistics'!M1192,'Daily Fills'!P1171:P21157))</f>
        <v/>
      </c>
      <c r="P1192" s="15" t="str">
        <f aca="false">IF(O1192="","",SUMIF('Daily Fills'!L1171:L21169,'Growth Plan &amp; Statistics'!M1192,'Daily Fills'!E1171:E21169)/1000000)</f>
        <v/>
      </c>
      <c r="Q1192" s="16"/>
      <c r="R1192" s="16" t="str">
        <f aca="false">IF(N1192="","",F1192)</f>
        <v/>
      </c>
      <c r="S1192" s="10"/>
    </row>
    <row collapsed="false" customFormat="false" customHeight="false" hidden="false" ht="13.3" outlineLevel="0" r="1193">
      <c r="A1193" s="16" t="n">
        <v>1174</v>
      </c>
      <c r="B1193" s="16" t="n">
        <f aca="false">ROUNDUP(A1193/5,0)</f>
        <v>235</v>
      </c>
      <c r="C1193" s="16" t="n">
        <f aca="false">ROUNDUP(A1193/20.83333333,0)</f>
        <v>57</v>
      </c>
      <c r="D1193" s="65" t="inlineStr">
        <f aca="false">IF(M1193="",IF(C1193=C1192,D1192,EDATE(D1192,1)),M1193)</f>
        <is>
          <t/>
        </is>
      </c>
      <c r="E1193" s="16" t="n">
        <f aca="false">I1192</f>
        <v>11057775.81</v>
      </c>
      <c r="F1193" s="15" t="n">
        <f aca="false">ROUND(MIN($B$14,IF(SizeCalc="margin",E1193*$E$13*$E$12/100000,E1193*$I$13/$I$12/10)),2)</f>
        <v>100</v>
      </c>
      <c r="G1193" s="15" t="n">
        <f aca="false">$B$12*$B$13</f>
        <v>10</v>
      </c>
      <c r="H1193" s="15" t="n">
        <f aca="false">IF(Q1193="",G1193*F1193*10,Q1193)</f>
        <v>10000</v>
      </c>
      <c r="I1193" s="18" t="n">
        <f aca="false">E1193+H1193</f>
        <v>11067775.81</v>
      </c>
      <c r="J1193" s="18" t="n">
        <f aca="false">J1192+(I1193-I1192)</f>
        <v>11017775.81</v>
      </c>
      <c r="K1193" s="67" t="n">
        <f aca="false">H1193/E1193</f>
        <v>0.000904340996944122</v>
      </c>
      <c r="L1193" s="67"/>
      <c r="M1193" s="64"/>
      <c r="N1193" s="16" t="str">
        <f aca="false">IF(M1193="","",SUMIF('Daily Fills'!L1172:L21158,'Growth Plan &amp; Statistics'!M1193,'Daily Fills'!O1172:O21158))</f>
        <v/>
      </c>
      <c r="O1193" s="15" t="str">
        <f aca="false">IF(N1193="","",SUMIF('Daily Fills'!L1172:L21158,'Growth Plan &amp; Statistics'!M1193,'Daily Fills'!P1172:P21158))</f>
        <v/>
      </c>
      <c r="P1193" s="15" t="str">
        <f aca="false">IF(O1193="","",SUMIF('Daily Fills'!L1172:L21170,'Growth Plan &amp; Statistics'!M1193,'Daily Fills'!E1172:E21170)/1000000)</f>
        <v/>
      </c>
      <c r="Q1193" s="16"/>
      <c r="R1193" s="16" t="str">
        <f aca="false">IF(N1193="","",F1193)</f>
        <v/>
      </c>
      <c r="S1193" s="10"/>
    </row>
    <row collapsed="false" customFormat="false" customHeight="false" hidden="false" ht="13.3" outlineLevel="0" r="1194">
      <c r="A1194" s="16" t="n">
        <v>1175</v>
      </c>
      <c r="B1194" s="16" t="n">
        <f aca="false">ROUNDUP(A1194/5,0)</f>
        <v>235</v>
      </c>
      <c r="C1194" s="16" t="n">
        <f aca="false">ROUNDUP(A1194/20.83333333,0)</f>
        <v>57</v>
      </c>
      <c r="D1194" s="65" t="inlineStr">
        <f aca="false">IF(M1194="",IF(C1194=C1193,D1193,EDATE(D1193,1)),M1194)</f>
        <is>
          <t/>
        </is>
      </c>
      <c r="E1194" s="16" t="n">
        <f aca="false">I1193</f>
        <v>11067775.81</v>
      </c>
      <c r="F1194" s="15" t="n">
        <f aca="false">ROUND(MIN($B$14,IF(SizeCalc="margin",E1194*$E$13*$E$12/100000,E1194*$I$13/$I$12/10)),2)</f>
        <v>100</v>
      </c>
      <c r="G1194" s="15" t="n">
        <f aca="false">$B$12*$B$13</f>
        <v>10</v>
      </c>
      <c r="H1194" s="15" t="n">
        <f aca="false">IF(Q1194="",G1194*F1194*10,Q1194)</f>
        <v>10000</v>
      </c>
      <c r="I1194" s="18" t="n">
        <f aca="false">E1194+H1194</f>
        <v>11077775.81</v>
      </c>
      <c r="J1194" s="18" t="n">
        <f aca="false">J1193+(I1194-I1193)</f>
        <v>11027775.81</v>
      </c>
      <c r="K1194" s="67" t="n">
        <f aca="false">H1194/E1194</f>
        <v>0.000903523903236706</v>
      </c>
      <c r="L1194" s="67"/>
      <c r="M1194" s="64"/>
      <c r="N1194" s="16" t="str">
        <f aca="false">IF(M1194="","",SUMIF('Daily Fills'!L1173:L21159,'Growth Plan &amp; Statistics'!M1194,'Daily Fills'!O1173:O21159))</f>
        <v/>
      </c>
      <c r="O1194" s="15" t="str">
        <f aca="false">IF(N1194="","",SUMIF('Daily Fills'!L1173:L21159,'Growth Plan &amp; Statistics'!M1194,'Daily Fills'!P1173:P21159))</f>
        <v/>
      </c>
      <c r="P1194" s="15" t="str">
        <f aca="false">IF(O1194="","",SUMIF('Daily Fills'!L1173:L21171,'Growth Plan &amp; Statistics'!M1194,'Daily Fills'!E1173:E21171)/1000000)</f>
        <v/>
      </c>
      <c r="Q1194" s="16"/>
      <c r="R1194" s="16" t="str">
        <f aca="false">IF(N1194="","",F1194)</f>
        <v/>
      </c>
      <c r="S1194" s="10"/>
    </row>
    <row collapsed="false" customFormat="false" customHeight="false" hidden="false" ht="13.3" outlineLevel="0" r="1195">
      <c r="A1195" s="16" t="n">
        <v>1176</v>
      </c>
      <c r="B1195" s="16" t="n">
        <f aca="false">ROUNDUP(A1195/5,0)</f>
        <v>236</v>
      </c>
      <c r="C1195" s="16" t="n">
        <f aca="false">ROUNDUP(A1195/20.83333333,0)</f>
        <v>57</v>
      </c>
      <c r="D1195" s="65" t="inlineStr">
        <f aca="false">IF(M1195="",IF(C1195=C1194,D1194,EDATE(D1194,1)),M1195)</f>
        <is>
          <t/>
        </is>
      </c>
      <c r="E1195" s="16" t="n">
        <f aca="false">I1194</f>
        <v>11077775.81</v>
      </c>
      <c r="F1195" s="15" t="n">
        <f aca="false">ROUND(MIN($B$14,IF(SizeCalc="margin",E1195*$E$13*$E$12/100000,E1195*$I$13/$I$12/10)),2)</f>
        <v>100</v>
      </c>
      <c r="G1195" s="15" t="n">
        <f aca="false">$B$12*$B$13</f>
        <v>10</v>
      </c>
      <c r="H1195" s="15" t="n">
        <f aca="false">IF(Q1195="",G1195*F1195*10,Q1195)</f>
        <v>10000</v>
      </c>
      <c r="I1195" s="18" t="n">
        <f aca="false">E1195+H1195</f>
        <v>11087775.81</v>
      </c>
      <c r="J1195" s="18" t="n">
        <f aca="false">J1194+(I1195-I1194)</f>
        <v>11037775.81</v>
      </c>
      <c r="K1195" s="67" t="n">
        <f aca="false">H1195/E1195</f>
        <v>0.000902708284723809</v>
      </c>
      <c r="L1195" s="67"/>
      <c r="M1195" s="64"/>
      <c r="N1195" s="16" t="str">
        <f aca="false">IF(M1195="","",SUMIF('Daily Fills'!L1174:L21160,'Growth Plan &amp; Statistics'!M1195,'Daily Fills'!O1174:O21160))</f>
        <v/>
      </c>
      <c r="O1195" s="15" t="str">
        <f aca="false">IF(N1195="","",SUMIF('Daily Fills'!L1174:L21160,'Growth Plan &amp; Statistics'!M1195,'Daily Fills'!P1174:P21160))</f>
        <v/>
      </c>
      <c r="P1195" s="15" t="str">
        <f aca="false">IF(O1195="","",SUMIF('Daily Fills'!L1174:L21172,'Growth Plan &amp; Statistics'!M1195,'Daily Fills'!E1174:E21172)/1000000)</f>
        <v/>
      </c>
      <c r="Q1195" s="16"/>
      <c r="R1195" s="16" t="str">
        <f aca="false">IF(N1195="","",F1195)</f>
        <v/>
      </c>
      <c r="S1195" s="10"/>
    </row>
    <row collapsed="false" customFormat="false" customHeight="false" hidden="false" ht="13.3" outlineLevel="0" r="1196">
      <c r="A1196" s="16" t="n">
        <v>1177</v>
      </c>
      <c r="B1196" s="16" t="n">
        <f aca="false">ROUNDUP(A1196/5,0)</f>
        <v>236</v>
      </c>
      <c r="C1196" s="16" t="n">
        <f aca="false">ROUNDUP(A1196/20.83333333,0)</f>
        <v>57</v>
      </c>
      <c r="D1196" s="65" t="inlineStr">
        <f aca="false">IF(M1196="",IF(C1196=C1195,D1195,EDATE(D1195,1)),M1196)</f>
        <is>
          <t/>
        </is>
      </c>
      <c r="E1196" s="16" t="n">
        <f aca="false">I1195</f>
        <v>11087775.81</v>
      </c>
      <c r="F1196" s="15" t="n">
        <f aca="false">ROUND(MIN($B$14,IF(SizeCalc="margin",E1196*$E$13*$E$12/100000,E1196*$I$13/$I$12/10)),2)</f>
        <v>100</v>
      </c>
      <c r="G1196" s="15" t="n">
        <f aca="false">$B$12*$B$13</f>
        <v>10</v>
      </c>
      <c r="H1196" s="15" t="n">
        <f aca="false">IF(Q1196="",G1196*F1196*10,Q1196)</f>
        <v>10000</v>
      </c>
      <c r="I1196" s="18" t="n">
        <f aca="false">E1196+H1196</f>
        <v>11097775.81</v>
      </c>
      <c r="J1196" s="18" t="n">
        <f aca="false">J1195+(I1196-I1195)</f>
        <v>11047775.81</v>
      </c>
      <c r="K1196" s="67" t="n">
        <f aca="false">H1196/E1196</f>
        <v>0.000901894137414021</v>
      </c>
      <c r="L1196" s="67"/>
      <c r="M1196" s="64"/>
      <c r="N1196" s="16" t="str">
        <f aca="false">IF(M1196="","",SUMIF('Daily Fills'!L1175:L21161,'Growth Plan &amp; Statistics'!M1196,'Daily Fills'!O1175:O21161))</f>
        <v/>
      </c>
      <c r="O1196" s="15" t="str">
        <f aca="false">IF(N1196="","",SUMIF('Daily Fills'!L1175:L21161,'Growth Plan &amp; Statistics'!M1196,'Daily Fills'!P1175:P21161))</f>
        <v/>
      </c>
      <c r="P1196" s="15" t="str">
        <f aca="false">IF(O1196="","",SUMIF('Daily Fills'!L1175:L21173,'Growth Plan &amp; Statistics'!M1196,'Daily Fills'!E1175:E21173)/1000000)</f>
        <v/>
      </c>
      <c r="Q1196" s="16"/>
      <c r="R1196" s="16" t="str">
        <f aca="false">IF(N1196="","",F1196)</f>
        <v/>
      </c>
      <c r="S1196" s="10"/>
    </row>
    <row collapsed="false" customFormat="false" customHeight="false" hidden="false" ht="13.3" outlineLevel="0" r="1197">
      <c r="A1197" s="16" t="n">
        <v>1178</v>
      </c>
      <c r="B1197" s="16" t="n">
        <f aca="false">ROUNDUP(A1197/5,0)</f>
        <v>236</v>
      </c>
      <c r="C1197" s="16" t="n">
        <f aca="false">ROUNDUP(A1197/20.83333333,0)</f>
        <v>57</v>
      </c>
      <c r="D1197" s="65" t="inlineStr">
        <f aca="false">IF(M1197="",IF(C1197=C1196,D1196,EDATE(D1196,1)),M1197)</f>
        <is>
          <t/>
        </is>
      </c>
      <c r="E1197" s="16" t="n">
        <f aca="false">I1196</f>
        <v>11097775.81</v>
      </c>
      <c r="F1197" s="15" t="n">
        <f aca="false">ROUND(MIN($B$14,IF(SizeCalc="margin",E1197*$E$13*$E$12/100000,E1197*$I$13/$I$12/10)),2)</f>
        <v>100</v>
      </c>
      <c r="G1197" s="15" t="n">
        <f aca="false">$B$12*$B$13</f>
        <v>10</v>
      </c>
      <c r="H1197" s="15" t="n">
        <f aca="false">IF(Q1197="",G1197*F1197*10,Q1197)</f>
        <v>10000</v>
      </c>
      <c r="I1197" s="18" t="n">
        <f aca="false">E1197+H1197</f>
        <v>11107775.81</v>
      </c>
      <c r="J1197" s="18" t="n">
        <f aca="false">J1196+(I1197-I1196)</f>
        <v>11057775.81</v>
      </c>
      <c r="K1197" s="67" t="n">
        <f aca="false">H1197/E1197</f>
        <v>0.000901081457330322</v>
      </c>
      <c r="L1197" s="67"/>
      <c r="M1197" s="64"/>
      <c r="N1197" s="16" t="str">
        <f aca="false">IF(M1197="","",SUMIF('Daily Fills'!L1176:L21162,'Growth Plan &amp; Statistics'!M1197,'Daily Fills'!O1176:O21162))</f>
        <v/>
      </c>
      <c r="O1197" s="15" t="str">
        <f aca="false">IF(N1197="","",SUMIF('Daily Fills'!L1176:L21162,'Growth Plan &amp; Statistics'!M1197,'Daily Fills'!P1176:P21162))</f>
        <v/>
      </c>
      <c r="P1197" s="15" t="str">
        <f aca="false">IF(O1197="","",SUMIF('Daily Fills'!L1176:L21174,'Growth Plan &amp; Statistics'!M1197,'Daily Fills'!E1176:E21174)/1000000)</f>
        <v/>
      </c>
      <c r="Q1197" s="16"/>
      <c r="R1197" s="16" t="str">
        <f aca="false">IF(N1197="","",F1197)</f>
        <v/>
      </c>
      <c r="S1197" s="10"/>
    </row>
    <row collapsed="false" customFormat="false" customHeight="false" hidden="false" ht="13.3" outlineLevel="0" r="1198">
      <c r="A1198" s="16" t="n">
        <v>1179</v>
      </c>
      <c r="B1198" s="16" t="n">
        <f aca="false">ROUNDUP(A1198/5,0)</f>
        <v>236</v>
      </c>
      <c r="C1198" s="16" t="n">
        <f aca="false">ROUNDUP(A1198/20.83333333,0)</f>
        <v>57</v>
      </c>
      <c r="D1198" s="65" t="inlineStr">
        <f aca="false">IF(M1198="",IF(C1198=C1197,D1197,EDATE(D1197,1)),M1198)</f>
        <is>
          <t/>
        </is>
      </c>
      <c r="E1198" s="16" t="n">
        <f aca="false">I1197</f>
        <v>11107775.81</v>
      </c>
      <c r="F1198" s="15" t="n">
        <f aca="false">ROUND(MIN($B$14,IF(SizeCalc="margin",E1198*$E$13*$E$12/100000,E1198*$I$13/$I$12/10)),2)</f>
        <v>100</v>
      </c>
      <c r="G1198" s="15" t="n">
        <f aca="false">$B$12*$B$13</f>
        <v>10</v>
      </c>
      <c r="H1198" s="15" t="n">
        <f aca="false">IF(Q1198="",G1198*F1198*10,Q1198)</f>
        <v>10000</v>
      </c>
      <c r="I1198" s="18" t="n">
        <f aca="false">E1198+H1198</f>
        <v>11117775.81</v>
      </c>
      <c r="J1198" s="18" t="n">
        <f aca="false">J1197+(I1198-I1197)</f>
        <v>11067775.81</v>
      </c>
      <c r="K1198" s="67" t="n">
        <f aca="false">H1198/E1198</f>
        <v>0.000900270240510013</v>
      </c>
      <c r="L1198" s="67"/>
      <c r="M1198" s="64"/>
      <c r="N1198" s="16" t="str">
        <f aca="false">IF(M1198="","",SUMIF('Daily Fills'!L1177:L21163,'Growth Plan &amp; Statistics'!M1198,'Daily Fills'!O1177:O21163))</f>
        <v/>
      </c>
      <c r="O1198" s="15" t="str">
        <f aca="false">IF(N1198="","",SUMIF('Daily Fills'!L1177:L21163,'Growth Plan &amp; Statistics'!M1198,'Daily Fills'!P1177:P21163))</f>
        <v/>
      </c>
      <c r="P1198" s="15" t="str">
        <f aca="false">IF(O1198="","",SUMIF('Daily Fills'!L1177:L21175,'Growth Plan &amp; Statistics'!M1198,'Daily Fills'!E1177:E21175)/1000000)</f>
        <v/>
      </c>
      <c r="Q1198" s="16"/>
      <c r="R1198" s="16" t="str">
        <f aca="false">IF(N1198="","",F1198)</f>
        <v/>
      </c>
      <c r="S1198" s="10"/>
    </row>
    <row collapsed="false" customFormat="false" customHeight="false" hidden="false" ht="13.3" outlineLevel="0" r="1199">
      <c r="A1199" s="16" t="n">
        <v>1180</v>
      </c>
      <c r="B1199" s="16" t="n">
        <f aca="false">ROUNDUP(A1199/5,0)</f>
        <v>236</v>
      </c>
      <c r="C1199" s="16" t="n">
        <f aca="false">ROUNDUP(A1199/20.83333333,0)</f>
        <v>57</v>
      </c>
      <c r="D1199" s="65" t="inlineStr">
        <f aca="false">IF(M1199="",IF(C1199=C1198,D1198,EDATE(D1198,1)),M1199)</f>
        <is>
          <t/>
        </is>
      </c>
      <c r="E1199" s="16" t="n">
        <f aca="false">I1198</f>
        <v>11117775.81</v>
      </c>
      <c r="F1199" s="15" t="n">
        <f aca="false">ROUND(MIN($B$14,IF(SizeCalc="margin",E1199*$E$13*$E$12/100000,E1199*$I$13/$I$12/10)),2)</f>
        <v>100</v>
      </c>
      <c r="G1199" s="15" t="n">
        <f aca="false">$B$12*$B$13</f>
        <v>10</v>
      </c>
      <c r="H1199" s="15" t="n">
        <f aca="false">IF(Q1199="",G1199*F1199*10,Q1199)</f>
        <v>10000</v>
      </c>
      <c r="I1199" s="18" t="n">
        <f aca="false">E1199+H1199</f>
        <v>11127775.81</v>
      </c>
      <c r="J1199" s="18" t="n">
        <f aca="false">J1198+(I1199-I1198)</f>
        <v>11077775.81</v>
      </c>
      <c r="K1199" s="67" t="n">
        <f aca="false">H1199/E1199</f>
        <v>0.000899460483004649</v>
      </c>
      <c r="L1199" s="67"/>
      <c r="M1199" s="64"/>
      <c r="N1199" s="16" t="str">
        <f aca="false">IF(M1199="","",SUMIF('Daily Fills'!L1178:L21164,'Growth Plan &amp; Statistics'!M1199,'Daily Fills'!O1178:O21164))</f>
        <v/>
      </c>
      <c r="O1199" s="15" t="str">
        <f aca="false">IF(N1199="","",SUMIF('Daily Fills'!L1178:L21164,'Growth Plan &amp; Statistics'!M1199,'Daily Fills'!P1178:P21164))</f>
        <v/>
      </c>
      <c r="P1199" s="15" t="str">
        <f aca="false">IF(O1199="","",SUMIF('Daily Fills'!L1178:L21176,'Growth Plan &amp; Statistics'!M1199,'Daily Fills'!E1178:E21176)/1000000)</f>
        <v/>
      </c>
      <c r="Q1199" s="16"/>
      <c r="R1199" s="16" t="str">
        <f aca="false">IF(N1199="","",F1199)</f>
        <v/>
      </c>
      <c r="S1199" s="10"/>
    </row>
    <row collapsed="false" customFormat="false" customHeight="false" hidden="false" ht="13.3" outlineLevel="0" r="1200">
      <c r="A1200" s="16" t="n">
        <v>1181</v>
      </c>
      <c r="B1200" s="16" t="n">
        <f aca="false">ROUNDUP(A1200/5,0)</f>
        <v>237</v>
      </c>
      <c r="C1200" s="16" t="n">
        <f aca="false">ROUNDUP(A1200/20.83333333,0)</f>
        <v>57</v>
      </c>
      <c r="D1200" s="65" t="inlineStr">
        <f aca="false">IF(M1200="",IF(C1200=C1199,D1199,EDATE(D1199,1)),M1200)</f>
        <is>
          <t/>
        </is>
      </c>
      <c r="E1200" s="16" t="n">
        <f aca="false">I1199</f>
        <v>11127775.81</v>
      </c>
      <c r="F1200" s="15" t="n">
        <f aca="false">ROUND(MIN($B$14,IF(SizeCalc="margin",E1200*$E$13*$E$12/100000,E1200*$I$13/$I$12/10)),2)</f>
        <v>100</v>
      </c>
      <c r="G1200" s="15" t="n">
        <f aca="false">$B$12*$B$13</f>
        <v>10</v>
      </c>
      <c r="H1200" s="15" t="n">
        <f aca="false">IF(Q1200="",G1200*F1200*10,Q1200)</f>
        <v>10000</v>
      </c>
      <c r="I1200" s="18" t="n">
        <f aca="false">E1200+H1200</f>
        <v>11137775.81</v>
      </c>
      <c r="J1200" s="18" t="n">
        <f aca="false">J1199+(I1200-I1199)</f>
        <v>11087775.81</v>
      </c>
      <c r="K1200" s="67" t="n">
        <f aca="false">H1200/E1200</f>
        <v>0.000898652180879981</v>
      </c>
      <c r="L1200" s="67"/>
      <c r="M1200" s="64"/>
      <c r="N1200" s="16" t="str">
        <f aca="false">IF(M1200="","",SUMIF('Daily Fills'!L1179:L21165,'Growth Plan &amp; Statistics'!M1200,'Daily Fills'!O1179:O21165))</f>
        <v/>
      </c>
      <c r="O1200" s="15" t="str">
        <f aca="false">IF(N1200="","",SUMIF('Daily Fills'!L1179:L21165,'Growth Plan &amp; Statistics'!M1200,'Daily Fills'!P1179:P21165))</f>
        <v/>
      </c>
      <c r="P1200" s="15" t="str">
        <f aca="false">IF(O1200="","",SUMIF('Daily Fills'!L1179:L21177,'Growth Plan &amp; Statistics'!M1200,'Daily Fills'!E1179:E21177)/1000000)</f>
        <v/>
      </c>
      <c r="Q1200" s="16"/>
      <c r="R1200" s="16" t="str">
        <f aca="false">IF(N1200="","",F1200)</f>
        <v/>
      </c>
      <c r="S1200" s="10"/>
    </row>
    <row collapsed="false" customFormat="false" customHeight="false" hidden="false" ht="13.3" outlineLevel="0" r="1201">
      <c r="A1201" s="16" t="n">
        <v>1182</v>
      </c>
      <c r="B1201" s="16" t="n">
        <f aca="false">ROUNDUP(A1201/5,0)</f>
        <v>237</v>
      </c>
      <c r="C1201" s="16" t="n">
        <f aca="false">ROUNDUP(A1201/20.83333333,0)</f>
        <v>57</v>
      </c>
      <c r="D1201" s="65" t="inlineStr">
        <f aca="false">IF(M1201="",IF(C1201=C1200,D1200,EDATE(D1200,1)),M1201)</f>
        <is>
          <t/>
        </is>
      </c>
      <c r="E1201" s="16" t="n">
        <f aca="false">I1200</f>
        <v>11137775.81</v>
      </c>
      <c r="F1201" s="15" t="n">
        <f aca="false">ROUND(MIN($B$14,IF(SizeCalc="margin",E1201*$E$13*$E$12/100000,E1201*$I$13/$I$12/10)),2)</f>
        <v>100</v>
      </c>
      <c r="G1201" s="15" t="n">
        <f aca="false">$B$12*$B$13</f>
        <v>10</v>
      </c>
      <c r="H1201" s="15" t="n">
        <f aca="false">IF(Q1201="",G1201*F1201*10,Q1201)</f>
        <v>10000</v>
      </c>
      <c r="I1201" s="18" t="n">
        <f aca="false">E1201+H1201</f>
        <v>11147775.81</v>
      </c>
      <c r="J1201" s="18" t="n">
        <f aca="false">J1200+(I1201-I1200)</f>
        <v>11097775.81</v>
      </c>
      <c r="K1201" s="67" t="n">
        <f aca="false">H1201/E1201</f>
        <v>0.00089784533021589</v>
      </c>
      <c r="L1201" s="67"/>
      <c r="M1201" s="64"/>
      <c r="N1201" s="16" t="str">
        <f aca="false">IF(M1201="","",SUMIF('Daily Fills'!L1180:L21166,'Growth Plan &amp; Statistics'!M1201,'Daily Fills'!O1180:O21166))</f>
        <v/>
      </c>
      <c r="O1201" s="15" t="str">
        <f aca="false">IF(N1201="","",SUMIF('Daily Fills'!L1180:L21166,'Growth Plan &amp; Statistics'!M1201,'Daily Fills'!P1180:P21166))</f>
        <v/>
      </c>
      <c r="P1201" s="15" t="str">
        <f aca="false">IF(O1201="","",SUMIF('Daily Fills'!L1180:L21178,'Growth Plan &amp; Statistics'!M1201,'Daily Fills'!E1180:E21178)/1000000)</f>
        <v/>
      </c>
      <c r="Q1201" s="16"/>
      <c r="R1201" s="16" t="str">
        <f aca="false">IF(N1201="","",F1201)</f>
        <v/>
      </c>
      <c r="S1201" s="10"/>
    </row>
    <row collapsed="false" customFormat="false" customHeight="false" hidden="false" ht="13.3" outlineLevel="0" r="1202">
      <c r="A1202" s="16" t="n">
        <v>1183</v>
      </c>
      <c r="B1202" s="16" t="n">
        <f aca="false">ROUNDUP(A1202/5,0)</f>
        <v>237</v>
      </c>
      <c r="C1202" s="16" t="n">
        <f aca="false">ROUNDUP(A1202/20.83333333,0)</f>
        <v>57</v>
      </c>
      <c r="D1202" s="65" t="inlineStr">
        <f aca="false">IF(M1202="",IF(C1202=C1201,D1201,EDATE(D1201,1)),M1202)</f>
        <is>
          <t/>
        </is>
      </c>
      <c r="E1202" s="16" t="n">
        <f aca="false">I1201</f>
        <v>11147775.81</v>
      </c>
      <c r="F1202" s="15" t="n">
        <f aca="false">ROUND(MIN($B$14,IF(SizeCalc="margin",E1202*$E$13*$E$12/100000,E1202*$I$13/$I$12/10)),2)</f>
        <v>100</v>
      </c>
      <c r="G1202" s="15" t="n">
        <f aca="false">$B$12*$B$13</f>
        <v>10</v>
      </c>
      <c r="H1202" s="15" t="n">
        <f aca="false">IF(Q1202="",G1202*F1202*10,Q1202)</f>
        <v>10000</v>
      </c>
      <c r="I1202" s="18" t="n">
        <f aca="false">E1202+H1202</f>
        <v>11157775.81</v>
      </c>
      <c r="J1202" s="18" t="n">
        <f aca="false">J1201+(I1202-I1201)</f>
        <v>11107775.81</v>
      </c>
      <c r="K1202" s="67" t="n">
        <f aca="false">H1202/E1202</f>
        <v>0.00089703992710632</v>
      </c>
      <c r="L1202" s="67"/>
      <c r="M1202" s="64"/>
      <c r="N1202" s="16" t="str">
        <f aca="false">IF(M1202="","",SUMIF('Daily Fills'!L1181:L21167,'Growth Plan &amp; Statistics'!M1202,'Daily Fills'!O1181:O21167))</f>
        <v/>
      </c>
      <c r="O1202" s="15" t="str">
        <f aca="false">IF(N1202="","",SUMIF('Daily Fills'!L1181:L21167,'Growth Plan &amp; Statistics'!M1202,'Daily Fills'!P1181:P21167))</f>
        <v/>
      </c>
      <c r="P1202" s="15" t="str">
        <f aca="false">IF(O1202="","",SUMIF('Daily Fills'!L1181:L21179,'Growth Plan &amp; Statistics'!M1202,'Daily Fills'!E1181:E21179)/1000000)</f>
        <v/>
      </c>
      <c r="Q1202" s="16"/>
      <c r="R1202" s="16" t="str">
        <f aca="false">IF(N1202="","",F1202)</f>
        <v/>
      </c>
      <c r="S1202" s="10"/>
    </row>
    <row collapsed="false" customFormat="false" customHeight="false" hidden="false" ht="13.3" outlineLevel="0" r="1203">
      <c r="A1203" s="16" t="n">
        <v>1184</v>
      </c>
      <c r="B1203" s="16" t="n">
        <f aca="false">ROUNDUP(A1203/5,0)</f>
        <v>237</v>
      </c>
      <c r="C1203" s="16" t="n">
        <f aca="false">ROUNDUP(A1203/20.83333333,0)</f>
        <v>57</v>
      </c>
      <c r="D1203" s="65" t="inlineStr">
        <f aca="false">IF(M1203="",IF(C1203=C1202,D1202,EDATE(D1202,1)),M1203)</f>
        <is>
          <t/>
        </is>
      </c>
      <c r="E1203" s="16" t="n">
        <f aca="false">I1202</f>
        <v>11157775.81</v>
      </c>
      <c r="F1203" s="15" t="n">
        <f aca="false">ROUND(MIN($B$14,IF(SizeCalc="margin",E1203*$E$13*$E$12/100000,E1203*$I$13/$I$12/10)),2)</f>
        <v>100</v>
      </c>
      <c r="G1203" s="15" t="n">
        <f aca="false">$B$12*$B$13</f>
        <v>10</v>
      </c>
      <c r="H1203" s="15" t="n">
        <f aca="false">IF(Q1203="",G1203*F1203*10,Q1203)</f>
        <v>10000</v>
      </c>
      <c r="I1203" s="18" t="n">
        <f aca="false">E1203+H1203</f>
        <v>11167775.81</v>
      </c>
      <c r="J1203" s="18" t="n">
        <f aca="false">J1202+(I1203-I1202)</f>
        <v>11117775.81</v>
      </c>
      <c r="K1203" s="67" t="n">
        <f aca="false">H1203/E1203</f>
        <v>0.000896235967659221</v>
      </c>
      <c r="L1203" s="67"/>
      <c r="M1203" s="64"/>
      <c r="N1203" s="16" t="str">
        <f aca="false">IF(M1203="","",SUMIF('Daily Fills'!L1182:L21168,'Growth Plan &amp; Statistics'!M1203,'Daily Fills'!O1182:O21168))</f>
        <v/>
      </c>
      <c r="O1203" s="15" t="str">
        <f aca="false">IF(N1203="","",SUMIF('Daily Fills'!L1182:L21168,'Growth Plan &amp; Statistics'!M1203,'Daily Fills'!P1182:P21168))</f>
        <v/>
      </c>
      <c r="P1203" s="15" t="str">
        <f aca="false">IF(O1203="","",SUMIF('Daily Fills'!L1182:L21180,'Growth Plan &amp; Statistics'!M1203,'Daily Fills'!E1182:E21180)/1000000)</f>
        <v/>
      </c>
      <c r="Q1203" s="16"/>
      <c r="R1203" s="16" t="str">
        <f aca="false">IF(N1203="","",F1203)</f>
        <v/>
      </c>
      <c r="S1203" s="10"/>
    </row>
    <row collapsed="false" customFormat="false" customHeight="false" hidden="false" ht="13.3" outlineLevel="0" r="1204">
      <c r="A1204" s="16" t="n">
        <v>1185</v>
      </c>
      <c r="B1204" s="16" t="n">
        <f aca="false">ROUNDUP(A1204/5,0)</f>
        <v>237</v>
      </c>
      <c r="C1204" s="16" t="n">
        <f aca="false">ROUNDUP(A1204/20.83333333,0)</f>
        <v>57</v>
      </c>
      <c r="D1204" s="65" t="inlineStr">
        <f aca="false">IF(M1204="",IF(C1204=C1203,D1203,EDATE(D1203,1)),M1204)</f>
        <is>
          <t/>
        </is>
      </c>
      <c r="E1204" s="16" t="n">
        <f aca="false">I1203</f>
        <v>11167775.81</v>
      </c>
      <c r="F1204" s="15" t="n">
        <f aca="false">ROUND(MIN($B$14,IF(SizeCalc="margin",E1204*$E$13*$E$12/100000,E1204*$I$13/$I$12/10)),2)</f>
        <v>100</v>
      </c>
      <c r="G1204" s="15" t="n">
        <f aca="false">$B$12*$B$13</f>
        <v>10</v>
      </c>
      <c r="H1204" s="15" t="n">
        <f aca="false">IF(Q1204="",G1204*F1204*10,Q1204)</f>
        <v>10000</v>
      </c>
      <c r="I1204" s="18" t="n">
        <f aca="false">E1204+H1204</f>
        <v>11177775.81</v>
      </c>
      <c r="J1204" s="18" t="n">
        <f aca="false">J1203+(I1204-I1203)</f>
        <v>11127775.81</v>
      </c>
      <c r="K1204" s="67" t="n">
        <f aca="false">H1204/E1204</f>
        <v>0.000895433447996482</v>
      </c>
      <c r="L1204" s="67"/>
      <c r="M1204" s="64"/>
      <c r="N1204" s="16" t="str">
        <f aca="false">IF(M1204="","",SUMIF('Daily Fills'!L1183:L21169,'Growth Plan &amp; Statistics'!M1204,'Daily Fills'!O1183:O21169))</f>
        <v/>
      </c>
      <c r="O1204" s="15" t="str">
        <f aca="false">IF(N1204="","",SUMIF('Daily Fills'!L1183:L21169,'Growth Plan &amp; Statistics'!M1204,'Daily Fills'!P1183:P21169))</f>
        <v/>
      </c>
      <c r="P1204" s="15" t="str">
        <f aca="false">IF(O1204="","",SUMIF('Daily Fills'!L1183:L21181,'Growth Plan &amp; Statistics'!M1204,'Daily Fills'!E1183:E21181)/1000000)</f>
        <v/>
      </c>
      <c r="Q1204" s="16"/>
      <c r="R1204" s="16" t="str">
        <f aca="false">IF(N1204="","",F1204)</f>
        <v/>
      </c>
      <c r="S1204" s="10"/>
    </row>
    <row collapsed="false" customFormat="false" customHeight="false" hidden="false" ht="13.3" outlineLevel="0" r="1205">
      <c r="A1205" s="16" t="n">
        <v>1186</v>
      </c>
      <c r="B1205" s="16" t="n">
        <f aca="false">ROUNDUP(A1205/5,0)</f>
        <v>238</v>
      </c>
      <c r="C1205" s="16" t="n">
        <f aca="false">ROUNDUP(A1205/20.83333333,0)</f>
        <v>57</v>
      </c>
      <c r="D1205" s="65" t="inlineStr">
        <f aca="false">IF(M1205="",IF(C1205=C1204,D1204,EDATE(D1204,1)),M1205)</f>
        <is>
          <t/>
        </is>
      </c>
      <c r="E1205" s="16" t="n">
        <f aca="false">I1204</f>
        <v>11177775.81</v>
      </c>
      <c r="F1205" s="15" t="n">
        <f aca="false">ROUND(MIN($B$14,IF(SizeCalc="margin",E1205*$E$13*$E$12/100000,E1205*$I$13/$I$12/10)),2)</f>
        <v>100</v>
      </c>
      <c r="G1205" s="15" t="n">
        <f aca="false">$B$12*$B$13</f>
        <v>10</v>
      </c>
      <c r="H1205" s="15" t="n">
        <f aca="false">IF(Q1205="",G1205*F1205*10,Q1205)</f>
        <v>10000</v>
      </c>
      <c r="I1205" s="18" t="n">
        <f aca="false">E1205+H1205</f>
        <v>11187775.81</v>
      </c>
      <c r="J1205" s="18" t="n">
        <f aca="false">J1204+(I1205-I1204)</f>
        <v>11137775.81</v>
      </c>
      <c r="K1205" s="67" t="n">
        <f aca="false">H1205/E1205</f>
        <v>0.000894632364253868</v>
      </c>
      <c r="L1205" s="67"/>
      <c r="M1205" s="64"/>
      <c r="N1205" s="16" t="str">
        <f aca="false">IF(M1205="","",SUMIF('Daily Fills'!L1184:L21170,'Growth Plan &amp; Statistics'!M1205,'Daily Fills'!O1184:O21170))</f>
        <v/>
      </c>
      <c r="O1205" s="15" t="str">
        <f aca="false">IF(N1205="","",SUMIF('Daily Fills'!L1184:L21170,'Growth Plan &amp; Statistics'!M1205,'Daily Fills'!P1184:P21170))</f>
        <v/>
      </c>
      <c r="P1205" s="15" t="str">
        <f aca="false">IF(O1205="","",SUMIF('Daily Fills'!L1184:L21182,'Growth Plan &amp; Statistics'!M1205,'Daily Fills'!E1184:E21182)/1000000)</f>
        <v/>
      </c>
      <c r="Q1205" s="16"/>
      <c r="R1205" s="16" t="str">
        <f aca="false">IF(N1205="","",F1205)</f>
        <v/>
      </c>
      <c r="S1205" s="10"/>
    </row>
    <row collapsed="false" customFormat="false" customHeight="false" hidden="false" ht="13.3" outlineLevel="0" r="1206">
      <c r="A1206" s="16" t="n">
        <v>1187</v>
      </c>
      <c r="B1206" s="16" t="n">
        <f aca="false">ROUNDUP(A1206/5,0)</f>
        <v>238</v>
      </c>
      <c r="C1206" s="16" t="n">
        <f aca="false">ROUNDUP(A1206/20.83333333,0)</f>
        <v>57</v>
      </c>
      <c r="D1206" s="65" t="inlineStr">
        <f aca="false">IF(M1206="",IF(C1206=C1205,D1205,EDATE(D1205,1)),M1206)</f>
        <is>
          <t/>
        </is>
      </c>
      <c r="E1206" s="16" t="n">
        <f aca="false">I1205</f>
        <v>11187775.81</v>
      </c>
      <c r="F1206" s="15" t="n">
        <f aca="false">ROUND(MIN($B$14,IF(SizeCalc="margin",E1206*$E$13*$E$12/100000,E1206*$I$13/$I$12/10)),2)</f>
        <v>100</v>
      </c>
      <c r="G1206" s="15" t="n">
        <f aca="false">$B$12*$B$13</f>
        <v>10</v>
      </c>
      <c r="H1206" s="15" t="n">
        <f aca="false">IF(Q1206="",G1206*F1206*10,Q1206)</f>
        <v>10000</v>
      </c>
      <c r="I1206" s="18" t="n">
        <f aca="false">E1206+H1206</f>
        <v>11197775.81</v>
      </c>
      <c r="J1206" s="18" t="n">
        <f aca="false">J1205+(I1206-I1205)</f>
        <v>11147775.81</v>
      </c>
      <c r="K1206" s="67" t="n">
        <f aca="false">H1206/E1206</f>
        <v>0.000893832712580965</v>
      </c>
      <c r="L1206" s="67"/>
      <c r="M1206" s="64"/>
      <c r="N1206" s="16" t="str">
        <f aca="false">IF(M1206="","",SUMIF('Daily Fills'!L1185:L21171,'Growth Plan &amp; Statistics'!M1206,'Daily Fills'!O1185:O21171))</f>
        <v/>
      </c>
      <c r="O1206" s="15" t="str">
        <f aca="false">IF(N1206="","",SUMIF('Daily Fills'!L1185:L21171,'Growth Plan &amp; Statistics'!M1206,'Daily Fills'!P1185:P21171))</f>
        <v/>
      </c>
      <c r="P1206" s="15" t="str">
        <f aca="false">IF(O1206="","",SUMIF('Daily Fills'!L1185:L21183,'Growth Plan &amp; Statistics'!M1206,'Daily Fills'!E1185:E21183)/1000000)</f>
        <v/>
      </c>
      <c r="Q1206" s="16"/>
      <c r="R1206" s="16" t="str">
        <f aca="false">IF(N1206="","",F1206)</f>
        <v/>
      </c>
      <c r="S1206" s="10"/>
    </row>
    <row collapsed="false" customFormat="false" customHeight="false" hidden="false" ht="13.3" outlineLevel="0" r="1207">
      <c r="A1207" s="16" t="n">
        <v>1188</v>
      </c>
      <c r="B1207" s="16" t="n">
        <f aca="false">ROUNDUP(A1207/5,0)</f>
        <v>238</v>
      </c>
      <c r="C1207" s="16" t="n">
        <f aca="false">ROUNDUP(A1207/20.83333333,0)</f>
        <v>58</v>
      </c>
      <c r="D1207" s="65" t="n">
        <f aca="false">IF(M1207="",IF(C1207=C1206,D1206,EDATE(D1206,1)),M1207)</f>
        <v>43544</v>
      </c>
      <c r="E1207" s="16" t="n">
        <f aca="false">I1206</f>
        <v>11197775.81</v>
      </c>
      <c r="F1207" s="15" t="n">
        <f aca="false">ROUND(MIN($B$14,IF(SizeCalc="margin",E1207*$E$13*$E$12/100000,E1207*$I$13/$I$12/10)),2)</f>
        <v>100</v>
      </c>
      <c r="G1207" s="15" t="n">
        <f aca="false">$B$12*$B$13</f>
        <v>10</v>
      </c>
      <c r="H1207" s="15" t="n">
        <f aca="false">IF(Q1207="",G1207*F1207*10,Q1207)</f>
        <v>10000</v>
      </c>
      <c r="I1207" s="18" t="n">
        <f aca="false">E1207+H1207</f>
        <v>11207775.81</v>
      </c>
      <c r="J1207" s="18" t="n">
        <f aca="false">J1206+(I1207-I1206)</f>
        <v>11157775.81</v>
      </c>
      <c r="K1207" s="67" t="n">
        <f aca="false">H1207/E1207</f>
        <v>0.000893034489141107</v>
      </c>
      <c r="L1207" s="67"/>
      <c r="M1207" s="64"/>
      <c r="N1207" s="16" t="str">
        <f aca="false">IF(M1207="","",SUMIF('Daily Fills'!L1186:L21172,'Growth Plan &amp; Statistics'!M1207,'Daily Fills'!O1186:O21172))</f>
        <v/>
      </c>
      <c r="O1207" s="15" t="str">
        <f aca="false">IF(N1207="","",SUMIF('Daily Fills'!L1186:L21172,'Growth Plan &amp; Statistics'!M1207,'Daily Fills'!P1186:P21172))</f>
        <v/>
      </c>
      <c r="P1207" s="15" t="str">
        <f aca="false">IF(O1207="","",SUMIF('Daily Fills'!L1186:L21184,'Growth Plan &amp; Statistics'!M1207,'Daily Fills'!E1186:E21184)/1000000)</f>
        <v/>
      </c>
      <c r="Q1207" s="16"/>
      <c r="R1207" s="16" t="str">
        <f aca="false">IF(N1207="","",F1207)</f>
        <v/>
      </c>
      <c r="S1207" s="10"/>
    </row>
    <row collapsed="false" customFormat="false" customHeight="false" hidden="false" ht="13.3" outlineLevel="0" r="1208">
      <c r="A1208" s="16" t="n">
        <v>1189</v>
      </c>
      <c r="B1208" s="16" t="n">
        <f aca="false">ROUNDUP(A1208/5,0)</f>
        <v>238</v>
      </c>
      <c r="C1208" s="16" t="n">
        <f aca="false">ROUNDUP(A1208/20.83333333,0)</f>
        <v>58</v>
      </c>
      <c r="D1208" s="65" t="inlineStr">
        <f aca="false">IF(M1208="",IF(C1208=C1207,D1207,EDATE(D1207,1)),M1208)</f>
        <is>
          <t/>
        </is>
      </c>
      <c r="E1208" s="16" t="n">
        <f aca="false">I1207</f>
        <v>11207775.81</v>
      </c>
      <c r="F1208" s="15" t="n">
        <f aca="false">ROUND(MIN($B$14,IF(SizeCalc="margin",E1208*$E$13*$E$12/100000,E1208*$I$13/$I$12/10)),2)</f>
        <v>100</v>
      </c>
      <c r="G1208" s="15" t="n">
        <f aca="false">$B$12*$B$13</f>
        <v>10</v>
      </c>
      <c r="H1208" s="15" t="n">
        <f aca="false">IF(Q1208="",G1208*F1208*10,Q1208)</f>
        <v>10000</v>
      </c>
      <c r="I1208" s="18" t="n">
        <f aca="false">E1208+H1208</f>
        <v>11217775.81</v>
      </c>
      <c r="J1208" s="18" t="n">
        <f aca="false">J1207+(I1208-I1207)</f>
        <v>11167775.81</v>
      </c>
      <c r="K1208" s="67" t="n">
        <f aca="false">H1208/E1208</f>
        <v>0.000892237690111326</v>
      </c>
      <c r="L1208" s="67"/>
      <c r="M1208" s="64"/>
      <c r="N1208" s="16" t="str">
        <f aca="false">IF(M1208="","",SUMIF('Daily Fills'!L1187:L21173,'Growth Plan &amp; Statistics'!M1208,'Daily Fills'!O1187:O21173))</f>
        <v/>
      </c>
      <c r="O1208" s="15" t="str">
        <f aca="false">IF(N1208="","",SUMIF('Daily Fills'!L1187:L21173,'Growth Plan &amp; Statistics'!M1208,'Daily Fills'!P1187:P21173))</f>
        <v/>
      </c>
      <c r="P1208" s="15" t="str">
        <f aca="false">IF(O1208="","",SUMIF('Daily Fills'!L1187:L21185,'Growth Plan &amp; Statistics'!M1208,'Daily Fills'!E1187:E21185)/1000000)</f>
        <v/>
      </c>
      <c r="Q1208" s="16"/>
      <c r="R1208" s="16" t="str">
        <f aca="false">IF(N1208="","",F1208)</f>
        <v/>
      </c>
      <c r="S1208" s="10"/>
    </row>
    <row collapsed="false" customFormat="false" customHeight="false" hidden="false" ht="13.3" outlineLevel="0" r="1209">
      <c r="A1209" s="16" t="n">
        <v>1190</v>
      </c>
      <c r="B1209" s="16" t="n">
        <f aca="false">ROUNDUP(A1209/5,0)</f>
        <v>238</v>
      </c>
      <c r="C1209" s="16" t="n">
        <f aca="false">ROUNDUP(A1209/20.83333333,0)</f>
        <v>58</v>
      </c>
      <c r="D1209" s="65" t="inlineStr">
        <f aca="false">IF(M1209="",IF(C1209=C1208,D1208,EDATE(D1208,1)),M1209)</f>
        <is>
          <t/>
        </is>
      </c>
      <c r="E1209" s="16" t="n">
        <f aca="false">I1208</f>
        <v>11217775.81</v>
      </c>
      <c r="F1209" s="15" t="n">
        <f aca="false">ROUND(MIN($B$14,IF(SizeCalc="margin",E1209*$E$13*$E$12/100000,E1209*$I$13/$I$12/10)),2)</f>
        <v>100</v>
      </c>
      <c r="G1209" s="15" t="n">
        <f aca="false">$B$12*$B$13</f>
        <v>10</v>
      </c>
      <c r="H1209" s="15" t="n">
        <f aca="false">IF(Q1209="",G1209*F1209*10,Q1209)</f>
        <v>10000</v>
      </c>
      <c r="I1209" s="18" t="n">
        <f aca="false">E1209+H1209</f>
        <v>11227775.81</v>
      </c>
      <c r="J1209" s="18" t="n">
        <f aca="false">J1208+(I1209-I1208)</f>
        <v>11177775.81</v>
      </c>
      <c r="K1209" s="67" t="n">
        <f aca="false">H1209/E1209</f>
        <v>0.000891442311682283</v>
      </c>
      <c r="L1209" s="67"/>
      <c r="M1209" s="64"/>
      <c r="N1209" s="16" t="str">
        <f aca="false">IF(M1209="","",SUMIF('Daily Fills'!L1188:L21174,'Growth Plan &amp; Statistics'!M1209,'Daily Fills'!O1188:O21174))</f>
        <v/>
      </c>
      <c r="O1209" s="15" t="str">
        <f aca="false">IF(N1209="","",SUMIF('Daily Fills'!L1188:L21174,'Growth Plan &amp; Statistics'!M1209,'Daily Fills'!P1188:P21174))</f>
        <v/>
      </c>
      <c r="P1209" s="15" t="str">
        <f aca="false">IF(O1209="","",SUMIF('Daily Fills'!L1188:L21186,'Growth Plan &amp; Statistics'!M1209,'Daily Fills'!E1188:E21186)/1000000)</f>
        <v/>
      </c>
      <c r="Q1209" s="16"/>
      <c r="R1209" s="16" t="str">
        <f aca="false">IF(N1209="","",F1209)</f>
        <v/>
      </c>
      <c r="S1209" s="10"/>
    </row>
    <row collapsed="false" customFormat="false" customHeight="false" hidden="false" ht="13.3" outlineLevel="0" r="1210">
      <c r="A1210" s="16" t="n">
        <v>1191</v>
      </c>
      <c r="B1210" s="16" t="n">
        <f aca="false">ROUNDUP(A1210/5,0)</f>
        <v>239</v>
      </c>
      <c r="C1210" s="16" t="n">
        <f aca="false">ROUNDUP(A1210/20.83333333,0)</f>
        <v>58</v>
      </c>
      <c r="D1210" s="65" t="inlineStr">
        <f aca="false">IF(M1210="",IF(C1210=C1209,D1209,EDATE(D1209,1)),M1210)</f>
        <is>
          <t/>
        </is>
      </c>
      <c r="E1210" s="16" t="n">
        <f aca="false">I1209</f>
        <v>11227775.81</v>
      </c>
      <c r="F1210" s="15" t="n">
        <f aca="false">ROUND(MIN($B$14,IF(SizeCalc="margin",E1210*$E$13*$E$12/100000,E1210*$I$13/$I$12/10)),2)</f>
        <v>100</v>
      </c>
      <c r="G1210" s="15" t="n">
        <f aca="false">$B$12*$B$13</f>
        <v>10</v>
      </c>
      <c r="H1210" s="15" t="n">
        <f aca="false">IF(Q1210="",G1210*F1210*10,Q1210)</f>
        <v>10000</v>
      </c>
      <c r="I1210" s="18" t="n">
        <f aca="false">E1210+H1210</f>
        <v>11237775.81</v>
      </c>
      <c r="J1210" s="18" t="n">
        <f aca="false">J1209+(I1210-I1209)</f>
        <v>11187775.81</v>
      </c>
      <c r="K1210" s="67" t="n">
        <f aca="false">H1210/E1210</f>
        <v>0.000890648350058212</v>
      </c>
      <c r="L1210" s="67"/>
      <c r="M1210" s="64"/>
      <c r="N1210" s="16" t="str">
        <f aca="false">IF(M1210="","",SUMIF('Daily Fills'!L1189:L21175,'Growth Plan &amp; Statistics'!M1210,'Daily Fills'!O1189:O21175))</f>
        <v/>
      </c>
      <c r="O1210" s="15" t="str">
        <f aca="false">IF(N1210="","",SUMIF('Daily Fills'!L1189:L21175,'Growth Plan &amp; Statistics'!M1210,'Daily Fills'!P1189:P21175))</f>
        <v/>
      </c>
      <c r="P1210" s="15" t="str">
        <f aca="false">IF(O1210="","",SUMIF('Daily Fills'!L1189:L21187,'Growth Plan &amp; Statistics'!M1210,'Daily Fills'!E1189:E21187)/1000000)</f>
        <v/>
      </c>
      <c r="Q1210" s="16"/>
      <c r="R1210" s="16" t="str">
        <f aca="false">IF(N1210="","",F1210)</f>
        <v/>
      </c>
      <c r="S1210" s="10"/>
    </row>
    <row collapsed="false" customFormat="false" customHeight="false" hidden="false" ht="13.3" outlineLevel="0" r="1211">
      <c r="A1211" s="16" t="n">
        <v>1192</v>
      </c>
      <c r="B1211" s="16" t="n">
        <f aca="false">ROUNDUP(A1211/5,0)</f>
        <v>239</v>
      </c>
      <c r="C1211" s="16" t="n">
        <f aca="false">ROUNDUP(A1211/20.83333333,0)</f>
        <v>58</v>
      </c>
      <c r="D1211" s="65" t="inlineStr">
        <f aca="false">IF(M1211="",IF(C1211=C1210,D1210,EDATE(D1210,1)),M1211)</f>
        <is>
          <t/>
        </is>
      </c>
      <c r="E1211" s="16" t="n">
        <f aca="false">I1210</f>
        <v>11237775.81</v>
      </c>
      <c r="F1211" s="15" t="n">
        <f aca="false">ROUND(MIN($B$14,IF(SizeCalc="margin",E1211*$E$13*$E$12/100000,E1211*$I$13/$I$12/10)),2)</f>
        <v>100</v>
      </c>
      <c r="G1211" s="15" t="n">
        <f aca="false">$B$12*$B$13</f>
        <v>10</v>
      </c>
      <c r="H1211" s="15" t="n">
        <f aca="false">IF(Q1211="",G1211*F1211*10,Q1211)</f>
        <v>10000</v>
      </c>
      <c r="I1211" s="18" t="n">
        <f aca="false">E1211+H1211</f>
        <v>11247775.81</v>
      </c>
      <c r="J1211" s="18" t="n">
        <f aca="false">J1210+(I1211-I1210)</f>
        <v>11197775.81</v>
      </c>
      <c r="K1211" s="67" t="n">
        <f aca="false">H1211/E1211</f>
        <v>0.000889855801456854</v>
      </c>
      <c r="L1211" s="67"/>
      <c r="M1211" s="64"/>
      <c r="N1211" s="16" t="str">
        <f aca="false">IF(M1211="","",SUMIF('Daily Fills'!L1190:L21176,'Growth Plan &amp; Statistics'!M1211,'Daily Fills'!O1190:O21176))</f>
        <v/>
      </c>
      <c r="O1211" s="15" t="str">
        <f aca="false">IF(N1211="","",SUMIF('Daily Fills'!L1190:L21176,'Growth Plan &amp; Statistics'!M1211,'Daily Fills'!P1190:P21176))</f>
        <v/>
      </c>
      <c r="P1211" s="15" t="str">
        <f aca="false">IF(O1211="","",SUMIF('Daily Fills'!L1190:L21188,'Growth Plan &amp; Statistics'!M1211,'Daily Fills'!E1190:E21188)/1000000)</f>
        <v/>
      </c>
      <c r="Q1211" s="16"/>
      <c r="R1211" s="16" t="str">
        <f aca="false">IF(N1211="","",F1211)</f>
        <v/>
      </c>
      <c r="S1211" s="10"/>
    </row>
    <row collapsed="false" customFormat="false" customHeight="false" hidden="false" ht="13.3" outlineLevel="0" r="1212">
      <c r="A1212" s="16" t="n">
        <v>1193</v>
      </c>
      <c r="B1212" s="16" t="n">
        <f aca="false">ROUNDUP(A1212/5,0)</f>
        <v>239</v>
      </c>
      <c r="C1212" s="16" t="n">
        <f aca="false">ROUNDUP(A1212/20.83333333,0)</f>
        <v>58</v>
      </c>
      <c r="D1212" s="65" t="inlineStr">
        <f aca="false">IF(M1212="",IF(C1212=C1211,D1211,EDATE(D1211,1)),M1212)</f>
        <is>
          <t/>
        </is>
      </c>
      <c r="E1212" s="16" t="n">
        <f aca="false">I1211</f>
        <v>11247775.81</v>
      </c>
      <c r="F1212" s="15" t="n">
        <f aca="false">ROUND(MIN($B$14,IF(SizeCalc="margin",E1212*$E$13*$E$12/100000,E1212*$I$13/$I$12/10)),2)</f>
        <v>100</v>
      </c>
      <c r="G1212" s="15" t="n">
        <f aca="false">$B$12*$B$13</f>
        <v>10</v>
      </c>
      <c r="H1212" s="15" t="n">
        <f aca="false">IF(Q1212="",G1212*F1212*10,Q1212)</f>
        <v>10000</v>
      </c>
      <c r="I1212" s="18" t="n">
        <f aca="false">E1212+H1212</f>
        <v>11257775.81</v>
      </c>
      <c r="J1212" s="18" t="n">
        <f aca="false">J1211+(I1212-I1211)</f>
        <v>11207775.81</v>
      </c>
      <c r="K1212" s="67" t="n">
        <f aca="false">H1212/E1212</f>
        <v>0.000889064662109406</v>
      </c>
      <c r="L1212" s="67"/>
      <c r="M1212" s="64"/>
      <c r="N1212" s="16" t="str">
        <f aca="false">IF(M1212="","",SUMIF('Daily Fills'!L1191:L21177,'Growth Plan &amp; Statistics'!M1212,'Daily Fills'!O1191:O21177))</f>
        <v/>
      </c>
      <c r="O1212" s="15" t="str">
        <f aca="false">IF(N1212="","",SUMIF('Daily Fills'!L1191:L21177,'Growth Plan &amp; Statistics'!M1212,'Daily Fills'!P1191:P21177))</f>
        <v/>
      </c>
      <c r="P1212" s="15" t="str">
        <f aca="false">IF(O1212="","",SUMIF('Daily Fills'!L1191:L21189,'Growth Plan &amp; Statistics'!M1212,'Daily Fills'!E1191:E21189)/1000000)</f>
        <v/>
      </c>
      <c r="Q1212" s="16"/>
      <c r="R1212" s="16" t="str">
        <f aca="false">IF(N1212="","",F1212)</f>
        <v/>
      </c>
      <c r="S1212" s="10"/>
    </row>
    <row collapsed="false" customFormat="false" customHeight="false" hidden="false" ht="13.3" outlineLevel="0" r="1213">
      <c r="A1213" s="16" t="n">
        <v>1194</v>
      </c>
      <c r="B1213" s="16" t="n">
        <f aca="false">ROUNDUP(A1213/5,0)</f>
        <v>239</v>
      </c>
      <c r="C1213" s="16" t="n">
        <f aca="false">ROUNDUP(A1213/20.83333333,0)</f>
        <v>58</v>
      </c>
      <c r="D1213" s="65" t="inlineStr">
        <f aca="false">IF(M1213="",IF(C1213=C1212,D1212,EDATE(D1212,1)),M1213)</f>
        <is>
          <t/>
        </is>
      </c>
      <c r="E1213" s="16" t="n">
        <f aca="false">I1212</f>
        <v>11257775.81</v>
      </c>
      <c r="F1213" s="15" t="n">
        <f aca="false">ROUND(MIN($B$14,IF(SizeCalc="margin",E1213*$E$13*$E$12/100000,E1213*$I$13/$I$12/10)),2)</f>
        <v>100</v>
      </c>
      <c r="G1213" s="15" t="n">
        <f aca="false">$B$12*$B$13</f>
        <v>10</v>
      </c>
      <c r="H1213" s="15" t="n">
        <f aca="false">IF(Q1213="",G1213*F1213*10,Q1213)</f>
        <v>10000</v>
      </c>
      <c r="I1213" s="18" t="n">
        <f aca="false">E1213+H1213</f>
        <v>11267775.81</v>
      </c>
      <c r="J1213" s="18" t="n">
        <f aca="false">J1212+(I1213-I1212)</f>
        <v>11217775.81</v>
      </c>
      <c r="K1213" s="67" t="n">
        <f aca="false">H1213/E1213</f>
        <v>0.000888274928260452</v>
      </c>
      <c r="L1213" s="67"/>
      <c r="M1213" s="64"/>
      <c r="N1213" s="16" t="str">
        <f aca="false">IF(M1213="","",SUMIF('Daily Fills'!L1192:L21178,'Growth Plan &amp; Statistics'!M1213,'Daily Fills'!O1192:O21178))</f>
        <v/>
      </c>
      <c r="O1213" s="15" t="str">
        <f aca="false">IF(N1213="","",SUMIF('Daily Fills'!L1192:L21178,'Growth Plan &amp; Statistics'!M1213,'Daily Fills'!P1192:P21178))</f>
        <v/>
      </c>
      <c r="P1213" s="15" t="str">
        <f aca="false">IF(O1213="","",SUMIF('Daily Fills'!L1192:L21190,'Growth Plan &amp; Statistics'!M1213,'Daily Fills'!E1192:E21190)/1000000)</f>
        <v/>
      </c>
      <c r="Q1213" s="16"/>
      <c r="R1213" s="16" t="str">
        <f aca="false">IF(N1213="","",F1213)</f>
        <v/>
      </c>
      <c r="S1213" s="10"/>
    </row>
    <row collapsed="false" customFormat="false" customHeight="false" hidden="false" ht="13.3" outlineLevel="0" r="1214">
      <c r="A1214" s="16" t="n">
        <v>1195</v>
      </c>
      <c r="B1214" s="16" t="n">
        <f aca="false">ROUNDUP(A1214/5,0)</f>
        <v>239</v>
      </c>
      <c r="C1214" s="16" t="n">
        <f aca="false">ROUNDUP(A1214/20.83333333,0)</f>
        <v>58</v>
      </c>
      <c r="D1214" s="65" t="inlineStr">
        <f aca="false">IF(M1214="",IF(C1214=C1213,D1213,EDATE(D1213,1)),M1214)</f>
        <is>
          <t/>
        </is>
      </c>
      <c r="E1214" s="16" t="n">
        <f aca="false">I1213</f>
        <v>11267775.81</v>
      </c>
      <c r="F1214" s="15" t="n">
        <f aca="false">ROUND(MIN($B$14,IF(SizeCalc="margin",E1214*$E$13*$E$12/100000,E1214*$I$13/$I$12/10)),2)</f>
        <v>100</v>
      </c>
      <c r="G1214" s="15" t="n">
        <f aca="false">$B$12*$B$13</f>
        <v>10</v>
      </c>
      <c r="H1214" s="15" t="n">
        <f aca="false">IF(Q1214="",G1214*F1214*10,Q1214)</f>
        <v>10000</v>
      </c>
      <c r="I1214" s="18" t="n">
        <f aca="false">E1214+H1214</f>
        <v>11277775.81</v>
      </c>
      <c r="J1214" s="18" t="n">
        <f aca="false">J1213+(I1214-I1213)</f>
        <v>11227775.81</v>
      </c>
      <c r="K1214" s="67" t="n">
        <f aca="false">H1214/E1214</f>
        <v>0.000887486596167909</v>
      </c>
      <c r="L1214" s="67"/>
      <c r="M1214" s="64"/>
      <c r="N1214" s="16" t="str">
        <f aca="false">IF(M1214="","",SUMIF('Daily Fills'!L1193:L21179,'Growth Plan &amp; Statistics'!M1214,'Daily Fills'!O1193:O21179))</f>
        <v/>
      </c>
      <c r="O1214" s="15" t="str">
        <f aca="false">IF(N1214="","",SUMIF('Daily Fills'!L1193:L21179,'Growth Plan &amp; Statistics'!M1214,'Daily Fills'!P1193:P21179))</f>
        <v/>
      </c>
      <c r="P1214" s="15" t="str">
        <f aca="false">IF(O1214="","",SUMIF('Daily Fills'!L1193:L21191,'Growth Plan &amp; Statistics'!M1214,'Daily Fills'!E1193:E21191)/1000000)</f>
        <v/>
      </c>
      <c r="Q1214" s="16"/>
      <c r="R1214" s="16" t="str">
        <f aca="false">IF(N1214="","",F1214)</f>
        <v/>
      </c>
      <c r="S1214" s="10"/>
    </row>
    <row collapsed="false" customFormat="false" customHeight="false" hidden="false" ht="13.3" outlineLevel="0" r="1215">
      <c r="A1215" s="16" t="n">
        <v>1196</v>
      </c>
      <c r="B1215" s="16" t="n">
        <f aca="false">ROUNDUP(A1215/5,0)</f>
        <v>240</v>
      </c>
      <c r="C1215" s="16" t="n">
        <f aca="false">ROUNDUP(A1215/20.83333333,0)</f>
        <v>58</v>
      </c>
      <c r="D1215" s="65" t="inlineStr">
        <f aca="false">IF(M1215="",IF(C1215=C1214,D1214,EDATE(D1214,1)),M1215)</f>
        <is>
          <t/>
        </is>
      </c>
      <c r="E1215" s="16" t="n">
        <f aca="false">I1214</f>
        <v>11277775.81</v>
      </c>
      <c r="F1215" s="15" t="n">
        <f aca="false">ROUND(MIN($B$14,IF(SizeCalc="margin",E1215*$E$13*$E$12/100000,E1215*$I$13/$I$12/10)),2)</f>
        <v>100</v>
      </c>
      <c r="G1215" s="15" t="n">
        <f aca="false">$B$12*$B$13</f>
        <v>10</v>
      </c>
      <c r="H1215" s="15" t="n">
        <f aca="false">IF(Q1215="",G1215*F1215*10,Q1215)</f>
        <v>10000</v>
      </c>
      <c r="I1215" s="18" t="n">
        <f aca="false">E1215+H1215</f>
        <v>11287775.81</v>
      </c>
      <c r="J1215" s="18" t="n">
        <f aca="false">J1214+(I1215-I1214)</f>
        <v>11237775.81</v>
      </c>
      <c r="K1215" s="67" t="n">
        <f aca="false">H1215/E1215</f>
        <v>0.000886699662102966</v>
      </c>
      <c r="L1215" s="67"/>
      <c r="M1215" s="64"/>
      <c r="N1215" s="16" t="str">
        <f aca="false">IF(M1215="","",SUMIF('Daily Fills'!L1194:L21180,'Growth Plan &amp; Statistics'!M1215,'Daily Fills'!O1194:O21180))</f>
        <v/>
      </c>
      <c r="O1215" s="15" t="str">
        <f aca="false">IF(N1215="","",SUMIF('Daily Fills'!L1194:L21180,'Growth Plan &amp; Statistics'!M1215,'Daily Fills'!P1194:P21180))</f>
        <v/>
      </c>
      <c r="P1215" s="15" t="str">
        <f aca="false">IF(O1215="","",SUMIF('Daily Fills'!L1194:L21192,'Growth Plan &amp; Statistics'!M1215,'Daily Fills'!E1194:E21192)/1000000)</f>
        <v/>
      </c>
      <c r="Q1215" s="16"/>
      <c r="R1215" s="16" t="str">
        <f aca="false">IF(N1215="","",F1215)</f>
        <v/>
      </c>
      <c r="S1215" s="10"/>
    </row>
    <row collapsed="false" customFormat="false" customHeight="false" hidden="false" ht="13.3" outlineLevel="0" r="1216">
      <c r="A1216" s="16" t="n">
        <v>1197</v>
      </c>
      <c r="B1216" s="16" t="n">
        <f aca="false">ROUNDUP(A1216/5,0)</f>
        <v>240</v>
      </c>
      <c r="C1216" s="16" t="n">
        <f aca="false">ROUNDUP(A1216/20.83333333,0)</f>
        <v>58</v>
      </c>
      <c r="D1216" s="65" t="inlineStr">
        <f aca="false">IF(M1216="",IF(C1216=C1215,D1215,EDATE(D1215,1)),M1216)</f>
        <is>
          <t/>
        </is>
      </c>
      <c r="E1216" s="16" t="n">
        <f aca="false">I1215</f>
        <v>11287775.81</v>
      </c>
      <c r="F1216" s="15" t="n">
        <f aca="false">ROUND(MIN($B$14,IF(SizeCalc="margin",E1216*$E$13*$E$12/100000,E1216*$I$13/$I$12/10)),2)</f>
        <v>100</v>
      </c>
      <c r="G1216" s="15" t="n">
        <f aca="false">$B$12*$B$13</f>
        <v>10</v>
      </c>
      <c r="H1216" s="15" t="n">
        <f aca="false">IF(Q1216="",G1216*F1216*10,Q1216)</f>
        <v>10000</v>
      </c>
      <c r="I1216" s="18" t="n">
        <f aca="false">E1216+H1216</f>
        <v>11297775.81</v>
      </c>
      <c r="J1216" s="18" t="n">
        <f aca="false">J1215+(I1216-I1215)</f>
        <v>11247775.81</v>
      </c>
      <c r="K1216" s="67" t="n">
        <f aca="false">H1216/E1216</f>
        <v>0.000885914122350026</v>
      </c>
      <c r="L1216" s="67"/>
      <c r="M1216" s="64"/>
      <c r="N1216" s="16" t="str">
        <f aca="false">IF(M1216="","",SUMIF('Daily Fills'!L1195:L21181,'Growth Plan &amp; Statistics'!M1216,'Daily Fills'!O1195:O21181))</f>
        <v/>
      </c>
      <c r="O1216" s="15" t="str">
        <f aca="false">IF(N1216="","",SUMIF('Daily Fills'!L1195:L21181,'Growth Plan &amp; Statistics'!M1216,'Daily Fills'!P1195:P21181))</f>
        <v/>
      </c>
      <c r="P1216" s="15" t="str">
        <f aca="false">IF(O1216="","",SUMIF('Daily Fills'!L1195:L21193,'Growth Plan &amp; Statistics'!M1216,'Daily Fills'!E1195:E21193)/1000000)</f>
        <v/>
      </c>
      <c r="Q1216" s="16"/>
      <c r="R1216" s="16" t="str">
        <f aca="false">IF(N1216="","",F1216)</f>
        <v/>
      </c>
      <c r="S1216" s="10"/>
    </row>
    <row collapsed="false" customFormat="false" customHeight="false" hidden="false" ht="13.3" outlineLevel="0" r="1217">
      <c r="A1217" s="16" t="n">
        <v>1198</v>
      </c>
      <c r="B1217" s="16" t="n">
        <f aca="false">ROUNDUP(A1217/5,0)</f>
        <v>240</v>
      </c>
      <c r="C1217" s="16" t="n">
        <f aca="false">ROUNDUP(A1217/20.83333333,0)</f>
        <v>58</v>
      </c>
      <c r="D1217" s="65" t="inlineStr">
        <f aca="false">IF(M1217="",IF(C1217=C1216,D1216,EDATE(D1216,1)),M1217)</f>
        <is>
          <t/>
        </is>
      </c>
      <c r="E1217" s="16" t="n">
        <f aca="false">I1216</f>
        <v>11297775.81</v>
      </c>
      <c r="F1217" s="15" t="n">
        <f aca="false">ROUND(MIN($B$14,IF(SizeCalc="margin",E1217*$E$13*$E$12/100000,E1217*$I$13/$I$12/10)),2)</f>
        <v>100</v>
      </c>
      <c r="G1217" s="15" t="n">
        <f aca="false">$B$12*$B$13</f>
        <v>10</v>
      </c>
      <c r="H1217" s="15" t="n">
        <f aca="false">IF(Q1217="",G1217*F1217*10,Q1217)</f>
        <v>10000</v>
      </c>
      <c r="I1217" s="18" t="n">
        <f aca="false">E1217+H1217</f>
        <v>11307775.81</v>
      </c>
      <c r="J1217" s="18" t="n">
        <f aca="false">J1216+(I1217-I1216)</f>
        <v>11257775.81</v>
      </c>
      <c r="K1217" s="67" t="n">
        <f aca="false">H1217/E1217</f>
        <v>0.000885129973206647</v>
      </c>
      <c r="L1217" s="67"/>
      <c r="M1217" s="64"/>
      <c r="N1217" s="16" t="str">
        <f aca="false">IF(M1217="","",SUMIF('Daily Fills'!L1196:L21182,'Growth Plan &amp; Statistics'!M1217,'Daily Fills'!O1196:O21182))</f>
        <v/>
      </c>
      <c r="O1217" s="15" t="str">
        <f aca="false">IF(N1217="","",SUMIF('Daily Fills'!L1196:L21182,'Growth Plan &amp; Statistics'!M1217,'Daily Fills'!P1196:P21182))</f>
        <v/>
      </c>
      <c r="P1217" s="15" t="str">
        <f aca="false">IF(O1217="","",SUMIF('Daily Fills'!L1196:L21194,'Growth Plan &amp; Statistics'!M1217,'Daily Fills'!E1196:E21194)/1000000)</f>
        <v/>
      </c>
      <c r="Q1217" s="16"/>
      <c r="R1217" s="16" t="str">
        <f aca="false">IF(N1217="","",F1217)</f>
        <v/>
      </c>
      <c r="S1217" s="10"/>
    </row>
    <row collapsed="false" customFormat="false" customHeight="false" hidden="false" ht="13.3" outlineLevel="0" r="1218">
      <c r="A1218" s="16" t="n">
        <v>1199</v>
      </c>
      <c r="B1218" s="16" t="n">
        <f aca="false">ROUNDUP(A1218/5,0)</f>
        <v>240</v>
      </c>
      <c r="C1218" s="16" t="n">
        <f aca="false">ROUNDUP(A1218/20.83333333,0)</f>
        <v>58</v>
      </c>
      <c r="D1218" s="65" t="inlineStr">
        <f aca="false">IF(M1218="",IF(C1218=C1217,D1217,EDATE(D1217,1)),M1218)</f>
        <is>
          <t/>
        </is>
      </c>
      <c r="E1218" s="16" t="n">
        <f aca="false">I1217</f>
        <v>11307775.81</v>
      </c>
      <c r="F1218" s="15" t="n">
        <f aca="false">ROUND(MIN($B$14,IF(SizeCalc="margin",E1218*$E$13*$E$12/100000,E1218*$I$13/$I$12/10)),2)</f>
        <v>100</v>
      </c>
      <c r="G1218" s="15" t="n">
        <f aca="false">$B$12*$B$13</f>
        <v>10</v>
      </c>
      <c r="H1218" s="15" t="n">
        <f aca="false">IF(Q1218="",G1218*F1218*10,Q1218)</f>
        <v>10000</v>
      </c>
      <c r="I1218" s="18" t="n">
        <f aca="false">E1218+H1218</f>
        <v>11317775.81</v>
      </c>
      <c r="J1218" s="18" t="n">
        <f aca="false">J1217+(I1218-I1217)</f>
        <v>11267775.81</v>
      </c>
      <c r="K1218" s="67" t="n">
        <f aca="false">H1218/E1218</f>
        <v>0.000884347210983483</v>
      </c>
      <c r="L1218" s="67"/>
      <c r="M1218" s="64"/>
      <c r="N1218" s="16" t="str">
        <f aca="false">IF(M1218="","",SUMIF('Daily Fills'!L1197:L21183,'Growth Plan &amp; Statistics'!M1218,'Daily Fills'!O1197:O21183))</f>
        <v/>
      </c>
      <c r="O1218" s="15" t="str">
        <f aca="false">IF(N1218="","",SUMIF('Daily Fills'!L1197:L21183,'Growth Plan &amp; Statistics'!M1218,'Daily Fills'!P1197:P21183))</f>
        <v/>
      </c>
      <c r="P1218" s="15" t="str">
        <f aca="false">IF(O1218="","",SUMIF('Daily Fills'!L1197:L21195,'Growth Plan &amp; Statistics'!M1218,'Daily Fills'!E1197:E21195)/1000000)</f>
        <v/>
      </c>
      <c r="Q1218" s="16"/>
      <c r="R1218" s="16" t="str">
        <f aca="false">IF(N1218="","",F1218)</f>
        <v/>
      </c>
      <c r="S1218" s="10"/>
    </row>
    <row collapsed="false" customFormat="false" customHeight="false" hidden="false" ht="13.3" outlineLevel="0" r="1219">
      <c r="A1219" s="16" t="n">
        <v>1200</v>
      </c>
      <c r="B1219" s="16" t="n">
        <f aca="false">ROUNDUP(A1219/5,0)</f>
        <v>240</v>
      </c>
      <c r="C1219" s="16" t="n">
        <f aca="false">ROUNDUP(A1219/20.83333333,0)</f>
        <v>58</v>
      </c>
      <c r="D1219" s="65" t="inlineStr">
        <f aca="false">IF(M1219="",IF(C1219=C1218,D1218,EDATE(D1218,1)),M1219)</f>
        <is>
          <t/>
        </is>
      </c>
      <c r="E1219" s="16" t="n">
        <f aca="false">I1218</f>
        <v>11317775.81</v>
      </c>
      <c r="F1219" s="15" t="n">
        <f aca="false">ROUND(MIN($B$14,IF(SizeCalc="margin",E1219*$E$13*$E$12/100000,E1219*$I$13/$I$12/10)),2)</f>
        <v>100</v>
      </c>
      <c r="G1219" s="15" t="n">
        <f aca="false">$B$12*$B$13</f>
        <v>10</v>
      </c>
      <c r="H1219" s="15" t="n">
        <f aca="false">IF(Q1219="",G1219*F1219*10,Q1219)</f>
        <v>10000</v>
      </c>
      <c r="I1219" s="18" t="n">
        <f aca="false">E1219+H1219</f>
        <v>11327775.81</v>
      </c>
      <c r="J1219" s="18" t="n">
        <f aca="false">J1218+(I1219-I1218)</f>
        <v>11277775.81</v>
      </c>
      <c r="K1219" s="67" t="n">
        <f aca="false">H1219/E1219</f>
        <v>0.00088356583200423</v>
      </c>
      <c r="L1219" s="67"/>
      <c r="M1219" s="64"/>
      <c r="N1219" s="16" t="str">
        <f aca="false">IF(M1219="","",SUMIF('Daily Fills'!L1198:L21184,'Growth Plan &amp; Statistics'!M1219,'Daily Fills'!O1198:O21184))</f>
        <v/>
      </c>
      <c r="O1219" s="15" t="str">
        <f aca="false">IF(N1219="","",SUMIF('Daily Fills'!L1198:L21184,'Growth Plan &amp; Statistics'!M1219,'Daily Fills'!P1198:P21184))</f>
        <v/>
      </c>
      <c r="P1219" s="15" t="str">
        <f aca="false">IF(O1219="","",SUMIF('Daily Fills'!L1198:L21196,'Growth Plan &amp; Statistics'!M1219,'Daily Fills'!E1198:E21196)/1000000)</f>
        <v/>
      </c>
      <c r="Q1219" s="16"/>
      <c r="R1219" s="16" t="str">
        <f aca="false">IF(N1219="","",F1219)</f>
        <v/>
      </c>
      <c r="S1219" s="10"/>
    </row>
    <row collapsed="false" customFormat="false" customHeight="false" hidden="false" ht="13.3" outlineLevel="0" r="1220">
      <c r="A1220" s="16" t="n">
        <v>1201</v>
      </c>
      <c r="B1220" s="16" t="n">
        <f aca="false">ROUNDUP(A1220/5,0)</f>
        <v>241</v>
      </c>
      <c r="C1220" s="16" t="n">
        <f aca="false">ROUNDUP(A1220/20.83333333,0)</f>
        <v>58</v>
      </c>
      <c r="D1220" s="65" t="inlineStr">
        <f aca="false">IF(M1220="",IF(C1220=C1219,D1219,EDATE(D1219,1)),M1220)</f>
        <is>
          <t/>
        </is>
      </c>
      <c r="E1220" s="16" t="n">
        <f aca="false">I1219</f>
        <v>11327775.81</v>
      </c>
      <c r="F1220" s="15" t="n">
        <f aca="false">ROUND(MIN($B$14,IF(SizeCalc="margin",E1220*$E$13*$E$12/100000,E1220*$I$13/$I$12/10)),2)</f>
        <v>100</v>
      </c>
      <c r="G1220" s="15" t="n">
        <f aca="false">$B$12*$B$13</f>
        <v>10</v>
      </c>
      <c r="H1220" s="15" t="n">
        <f aca="false">IF(Q1220="",G1220*F1220*10,Q1220)</f>
        <v>10000</v>
      </c>
      <c r="I1220" s="18" t="n">
        <f aca="false">E1220+H1220</f>
        <v>11337775.81</v>
      </c>
      <c r="J1220" s="18" t="n">
        <f aca="false">J1219+(I1220-I1219)</f>
        <v>11287775.81</v>
      </c>
      <c r="K1220" s="67" t="n">
        <f aca="false">H1220/E1220</f>
        <v>0.000882785832605562</v>
      </c>
      <c r="L1220" s="67"/>
      <c r="M1220" s="64"/>
      <c r="N1220" s="16" t="str">
        <f aca="false">IF(M1220="","",SUMIF('Daily Fills'!L1199:L21185,'Growth Plan &amp; Statistics'!M1220,'Daily Fills'!O1199:O21185))</f>
        <v/>
      </c>
      <c r="O1220" s="15" t="str">
        <f aca="false">IF(N1220="","",SUMIF('Daily Fills'!L1199:L21185,'Growth Plan &amp; Statistics'!M1220,'Daily Fills'!P1199:P21185))</f>
        <v/>
      </c>
      <c r="P1220" s="15" t="str">
        <f aca="false">IF(O1220="","",SUMIF('Daily Fills'!L1199:L21197,'Growth Plan &amp; Statistics'!M1220,'Daily Fills'!E1199:E21197)/1000000)</f>
        <v/>
      </c>
      <c r="Q1220" s="16"/>
      <c r="R1220" s="16" t="str">
        <f aca="false">IF(N1220="","",F1220)</f>
        <v/>
      </c>
      <c r="S1220" s="10"/>
    </row>
    <row collapsed="false" customFormat="false" customHeight="false" hidden="false" ht="13.3" outlineLevel="0" r="1221">
      <c r="A1221" s="16" t="n">
        <v>1202</v>
      </c>
      <c r="B1221" s="16" t="n">
        <f aca="false">ROUNDUP(A1221/5,0)</f>
        <v>241</v>
      </c>
      <c r="C1221" s="16" t="n">
        <f aca="false">ROUNDUP(A1221/20.83333333,0)</f>
        <v>58</v>
      </c>
      <c r="D1221" s="65" t="inlineStr">
        <f aca="false">IF(M1221="",IF(C1221=C1220,D1220,EDATE(D1220,1)),M1221)</f>
        <is>
          <t/>
        </is>
      </c>
      <c r="E1221" s="16" t="n">
        <f aca="false">I1220</f>
        <v>11337775.81</v>
      </c>
      <c r="F1221" s="15" t="n">
        <f aca="false">ROUND(MIN($B$14,IF(SizeCalc="margin",E1221*$E$13*$E$12/100000,E1221*$I$13/$I$12/10)),2)</f>
        <v>100</v>
      </c>
      <c r="G1221" s="15" t="n">
        <f aca="false">$B$12*$B$13</f>
        <v>10</v>
      </c>
      <c r="H1221" s="15" t="n">
        <f aca="false">IF(Q1221="",G1221*F1221*10,Q1221)</f>
        <v>10000</v>
      </c>
      <c r="I1221" s="18" t="n">
        <f aca="false">E1221+H1221</f>
        <v>11347775.81</v>
      </c>
      <c r="J1221" s="18" t="n">
        <f aca="false">J1220+(I1221-I1220)</f>
        <v>11297775.81</v>
      </c>
      <c r="K1221" s="67" t="n">
        <f aca="false">H1221/E1221</f>
        <v>0.00088200720913708</v>
      </c>
      <c r="L1221" s="67"/>
      <c r="M1221" s="64"/>
      <c r="N1221" s="16" t="str">
        <f aca="false">IF(M1221="","",SUMIF('Daily Fills'!L1200:L21186,'Growth Plan &amp; Statistics'!M1221,'Daily Fills'!O1200:O21186))</f>
        <v/>
      </c>
      <c r="O1221" s="15" t="str">
        <f aca="false">IF(N1221="","",SUMIF('Daily Fills'!L1200:L21186,'Growth Plan &amp; Statistics'!M1221,'Daily Fills'!P1200:P21186))</f>
        <v/>
      </c>
      <c r="P1221" s="15" t="str">
        <f aca="false">IF(O1221="","",SUMIF('Daily Fills'!L1200:L21198,'Growth Plan &amp; Statistics'!M1221,'Daily Fills'!E1200:E21198)/1000000)</f>
        <v/>
      </c>
      <c r="Q1221" s="16"/>
      <c r="R1221" s="16" t="str">
        <f aca="false">IF(N1221="","",F1221)</f>
        <v/>
      </c>
      <c r="S1221" s="10"/>
    </row>
    <row collapsed="false" customFormat="false" customHeight="false" hidden="false" ht="13.3" outlineLevel="0" r="1222">
      <c r="A1222" s="16" t="n">
        <v>1203</v>
      </c>
      <c r="B1222" s="16" t="n">
        <f aca="false">ROUNDUP(A1222/5,0)</f>
        <v>241</v>
      </c>
      <c r="C1222" s="16" t="n">
        <f aca="false">ROUNDUP(A1222/20.83333333,0)</f>
        <v>58</v>
      </c>
      <c r="D1222" s="65" t="inlineStr">
        <f aca="false">IF(M1222="",IF(C1222=C1221,D1221,EDATE(D1221,1)),M1222)</f>
        <is>
          <t/>
        </is>
      </c>
      <c r="E1222" s="16" t="n">
        <f aca="false">I1221</f>
        <v>11347775.81</v>
      </c>
      <c r="F1222" s="15" t="n">
        <f aca="false">ROUND(MIN($B$14,IF(SizeCalc="margin",E1222*$E$13*$E$12/100000,E1222*$I$13/$I$12/10)),2)</f>
        <v>100</v>
      </c>
      <c r="G1222" s="15" t="n">
        <f aca="false">$B$12*$B$13</f>
        <v>10</v>
      </c>
      <c r="H1222" s="15" t="n">
        <f aca="false">IF(Q1222="",G1222*F1222*10,Q1222)</f>
        <v>10000</v>
      </c>
      <c r="I1222" s="18" t="n">
        <f aca="false">E1222+H1222</f>
        <v>11357775.81</v>
      </c>
      <c r="J1222" s="18" t="n">
        <f aca="false">J1221+(I1222-I1221)</f>
        <v>11307775.81</v>
      </c>
      <c r="K1222" s="67" t="n">
        <f aca="false">H1222/E1222</f>
        <v>0.000881229957961251</v>
      </c>
      <c r="L1222" s="67"/>
      <c r="M1222" s="64"/>
      <c r="N1222" s="16" t="str">
        <f aca="false">IF(M1222="","",SUMIF('Daily Fills'!L1201:L21187,'Growth Plan &amp; Statistics'!M1222,'Daily Fills'!O1201:O21187))</f>
        <v/>
      </c>
      <c r="O1222" s="15" t="str">
        <f aca="false">IF(N1222="","",SUMIF('Daily Fills'!L1201:L21187,'Growth Plan &amp; Statistics'!M1222,'Daily Fills'!P1201:P21187))</f>
        <v/>
      </c>
      <c r="P1222" s="15" t="str">
        <f aca="false">IF(O1222="","",SUMIF('Daily Fills'!L1201:L21199,'Growth Plan &amp; Statistics'!M1222,'Daily Fills'!E1201:E21199)/1000000)</f>
        <v/>
      </c>
      <c r="Q1222" s="16"/>
      <c r="R1222" s="16" t="str">
        <f aca="false">IF(N1222="","",F1222)</f>
        <v/>
      </c>
      <c r="S1222" s="10"/>
    </row>
    <row collapsed="false" customFormat="false" customHeight="false" hidden="false" ht="13.3" outlineLevel="0" r="1223">
      <c r="A1223" s="16" t="n">
        <v>1204</v>
      </c>
      <c r="B1223" s="16" t="n">
        <f aca="false">ROUNDUP(A1223/5,0)</f>
        <v>241</v>
      </c>
      <c r="C1223" s="16" t="n">
        <f aca="false">ROUNDUP(A1223/20.83333333,0)</f>
        <v>58</v>
      </c>
      <c r="D1223" s="65" t="inlineStr">
        <f aca="false">IF(M1223="",IF(C1223=C1222,D1222,EDATE(D1222,1)),M1223)</f>
        <is>
          <t/>
        </is>
      </c>
      <c r="E1223" s="16" t="n">
        <f aca="false">I1222</f>
        <v>11357775.81</v>
      </c>
      <c r="F1223" s="15" t="n">
        <f aca="false">ROUND(MIN($B$14,IF(SizeCalc="margin",E1223*$E$13*$E$12/100000,E1223*$I$13/$I$12/10)),2)</f>
        <v>100</v>
      </c>
      <c r="G1223" s="15" t="n">
        <f aca="false">$B$12*$B$13</f>
        <v>10</v>
      </c>
      <c r="H1223" s="15" t="n">
        <f aca="false">IF(Q1223="",G1223*F1223*10,Q1223)</f>
        <v>10000</v>
      </c>
      <c r="I1223" s="18" t="n">
        <f aca="false">E1223+H1223</f>
        <v>11367775.81</v>
      </c>
      <c r="J1223" s="18" t="n">
        <f aca="false">J1222+(I1223-I1222)</f>
        <v>11317775.81</v>
      </c>
      <c r="K1223" s="67" t="n">
        <f aca="false">H1223/E1223</f>
        <v>0.000880454075453352</v>
      </c>
      <c r="L1223" s="67"/>
      <c r="M1223" s="64"/>
      <c r="N1223" s="16" t="str">
        <f aca="false">IF(M1223="","",SUMIF('Daily Fills'!L1202:L21188,'Growth Plan &amp; Statistics'!M1223,'Daily Fills'!O1202:O21188))</f>
        <v/>
      </c>
      <c r="O1223" s="15" t="str">
        <f aca="false">IF(N1223="","",SUMIF('Daily Fills'!L1202:L21188,'Growth Plan &amp; Statistics'!M1223,'Daily Fills'!P1202:P21188))</f>
        <v/>
      </c>
      <c r="P1223" s="15" t="str">
        <f aca="false">IF(O1223="","",SUMIF('Daily Fills'!L1202:L21200,'Growth Plan &amp; Statistics'!M1223,'Daily Fills'!E1202:E21200)/1000000)</f>
        <v/>
      </c>
      <c r="Q1223" s="16"/>
      <c r="R1223" s="16" t="str">
        <f aca="false">IF(N1223="","",F1223)</f>
        <v/>
      </c>
      <c r="S1223" s="10"/>
    </row>
    <row collapsed="false" customFormat="false" customHeight="false" hidden="false" ht="13.3" outlineLevel="0" r="1224">
      <c r="A1224" s="16" t="n">
        <v>1205</v>
      </c>
      <c r="B1224" s="16" t="n">
        <f aca="false">ROUNDUP(A1224/5,0)</f>
        <v>241</v>
      </c>
      <c r="C1224" s="16" t="n">
        <f aca="false">ROUNDUP(A1224/20.83333333,0)</f>
        <v>58</v>
      </c>
      <c r="D1224" s="65" t="inlineStr">
        <f aca="false">IF(M1224="",IF(C1224=C1223,D1223,EDATE(D1223,1)),M1224)</f>
        <is>
          <t/>
        </is>
      </c>
      <c r="E1224" s="16" t="n">
        <f aca="false">I1223</f>
        <v>11367775.81</v>
      </c>
      <c r="F1224" s="15" t="n">
        <f aca="false">ROUND(MIN($B$14,IF(SizeCalc="margin",E1224*$E$13*$E$12/100000,E1224*$I$13/$I$12/10)),2)</f>
        <v>100</v>
      </c>
      <c r="G1224" s="15" t="n">
        <f aca="false">$B$12*$B$13</f>
        <v>10</v>
      </c>
      <c r="H1224" s="15" t="n">
        <f aca="false">IF(Q1224="",G1224*F1224*10,Q1224)</f>
        <v>10000</v>
      </c>
      <c r="I1224" s="18" t="n">
        <f aca="false">E1224+H1224</f>
        <v>11377775.81</v>
      </c>
      <c r="J1224" s="18" t="n">
        <f aca="false">J1223+(I1224-I1223)</f>
        <v>11327775.81</v>
      </c>
      <c r="K1224" s="67" t="n">
        <f aca="false">H1224/E1224</f>
        <v>0.000879679558001417</v>
      </c>
      <c r="L1224" s="67"/>
      <c r="M1224" s="64"/>
      <c r="N1224" s="16" t="str">
        <f aca="false">IF(M1224="","",SUMIF('Daily Fills'!L1203:L21189,'Growth Plan &amp; Statistics'!M1224,'Daily Fills'!O1203:O21189))</f>
        <v/>
      </c>
      <c r="O1224" s="15" t="str">
        <f aca="false">IF(N1224="","",SUMIF('Daily Fills'!L1203:L21189,'Growth Plan &amp; Statistics'!M1224,'Daily Fills'!P1203:P21189))</f>
        <v/>
      </c>
      <c r="P1224" s="15" t="str">
        <f aca="false">IF(O1224="","",SUMIF('Daily Fills'!L1203:L21201,'Growth Plan &amp; Statistics'!M1224,'Daily Fills'!E1203:E21201)/1000000)</f>
        <v/>
      </c>
      <c r="Q1224" s="16"/>
      <c r="R1224" s="16" t="str">
        <f aca="false">IF(N1224="","",F1224)</f>
        <v/>
      </c>
      <c r="S1224" s="10"/>
    </row>
    <row collapsed="false" customFormat="false" customHeight="false" hidden="false" ht="13.3" outlineLevel="0" r="1225">
      <c r="A1225" s="16" t="n">
        <v>1206</v>
      </c>
      <c r="B1225" s="16" t="n">
        <f aca="false">ROUNDUP(A1225/5,0)</f>
        <v>242</v>
      </c>
      <c r="C1225" s="16" t="n">
        <f aca="false">ROUNDUP(A1225/20.83333333,0)</f>
        <v>58</v>
      </c>
      <c r="D1225" s="65" t="inlineStr">
        <f aca="false">IF(M1225="",IF(C1225=C1224,D1224,EDATE(D1224,1)),M1225)</f>
        <is>
          <t/>
        </is>
      </c>
      <c r="E1225" s="16" t="n">
        <f aca="false">I1224</f>
        <v>11377775.81</v>
      </c>
      <c r="F1225" s="15" t="n">
        <f aca="false">ROUND(MIN($B$14,IF(SizeCalc="margin",E1225*$E$13*$E$12/100000,E1225*$I$13/$I$12/10)),2)</f>
        <v>100</v>
      </c>
      <c r="G1225" s="15" t="n">
        <f aca="false">$B$12*$B$13</f>
        <v>10</v>
      </c>
      <c r="H1225" s="15" t="n">
        <f aca="false">IF(Q1225="",G1225*F1225*10,Q1225)</f>
        <v>10000</v>
      </c>
      <c r="I1225" s="18" t="n">
        <f aca="false">E1225+H1225</f>
        <v>11387775.81</v>
      </c>
      <c r="J1225" s="18" t="n">
        <f aca="false">J1224+(I1225-I1224)</f>
        <v>11337775.81</v>
      </c>
      <c r="K1225" s="67" t="n">
        <f aca="false">H1225/E1225</f>
        <v>0.000878906402006176</v>
      </c>
      <c r="L1225" s="67"/>
      <c r="M1225" s="64"/>
      <c r="N1225" s="16" t="str">
        <f aca="false">IF(M1225="","",SUMIF('Daily Fills'!L1204:L21190,'Growth Plan &amp; Statistics'!M1225,'Daily Fills'!O1204:O21190))</f>
        <v/>
      </c>
      <c r="O1225" s="15" t="str">
        <f aca="false">IF(N1225="","",SUMIF('Daily Fills'!L1204:L21190,'Growth Plan &amp; Statistics'!M1225,'Daily Fills'!P1204:P21190))</f>
        <v/>
      </c>
      <c r="P1225" s="15" t="str">
        <f aca="false">IF(O1225="","",SUMIF('Daily Fills'!L1204:L21202,'Growth Plan &amp; Statistics'!M1225,'Daily Fills'!E1204:E21202)/1000000)</f>
        <v/>
      </c>
      <c r="Q1225" s="16"/>
      <c r="R1225" s="16" t="str">
        <f aca="false">IF(N1225="","",F1225)</f>
        <v/>
      </c>
      <c r="S1225" s="10"/>
    </row>
    <row collapsed="false" customFormat="false" customHeight="false" hidden="false" ht="13.3" outlineLevel="0" r="1226">
      <c r="A1226" s="16" t="n">
        <v>1207</v>
      </c>
      <c r="B1226" s="16" t="n">
        <f aca="false">ROUNDUP(A1226/5,0)</f>
        <v>242</v>
      </c>
      <c r="C1226" s="16" t="n">
        <f aca="false">ROUNDUP(A1226/20.83333333,0)</f>
        <v>58</v>
      </c>
      <c r="D1226" s="65" t="inlineStr">
        <f aca="false">IF(M1226="",IF(C1226=C1225,D1225,EDATE(D1225,1)),M1226)</f>
        <is>
          <t/>
        </is>
      </c>
      <c r="E1226" s="16" t="n">
        <f aca="false">I1225</f>
        <v>11387775.81</v>
      </c>
      <c r="F1226" s="15" t="n">
        <f aca="false">ROUND(MIN($B$14,IF(SizeCalc="margin",E1226*$E$13*$E$12/100000,E1226*$I$13/$I$12/10)),2)</f>
        <v>100</v>
      </c>
      <c r="G1226" s="15" t="n">
        <f aca="false">$B$12*$B$13</f>
        <v>10</v>
      </c>
      <c r="H1226" s="15" t="n">
        <f aca="false">IF(Q1226="",G1226*F1226*10,Q1226)</f>
        <v>10000</v>
      </c>
      <c r="I1226" s="18" t="n">
        <f aca="false">E1226+H1226</f>
        <v>11397775.81</v>
      </c>
      <c r="J1226" s="18" t="n">
        <f aca="false">J1225+(I1226-I1225)</f>
        <v>11347775.81</v>
      </c>
      <c r="K1226" s="67" t="n">
        <f aca="false">H1226/E1226</f>
        <v>0.000878134603881001</v>
      </c>
      <c r="L1226" s="67"/>
      <c r="M1226" s="64"/>
      <c r="N1226" s="16" t="str">
        <f aca="false">IF(M1226="","",SUMIF('Daily Fills'!L1205:L21191,'Growth Plan &amp; Statistics'!M1226,'Daily Fills'!O1205:O21191))</f>
        <v/>
      </c>
      <c r="O1226" s="15" t="str">
        <f aca="false">IF(N1226="","",SUMIF('Daily Fills'!L1205:L21191,'Growth Plan &amp; Statistics'!M1226,'Daily Fills'!P1205:P21191))</f>
        <v/>
      </c>
      <c r="P1226" s="15" t="str">
        <f aca="false">IF(O1226="","",SUMIF('Daily Fills'!L1205:L21203,'Growth Plan &amp; Statistics'!M1226,'Daily Fills'!E1205:E21203)/1000000)</f>
        <v/>
      </c>
      <c r="Q1226" s="16"/>
      <c r="R1226" s="16" t="str">
        <f aca="false">IF(N1226="","",F1226)</f>
        <v/>
      </c>
      <c r="S1226" s="10"/>
    </row>
    <row collapsed="false" customFormat="false" customHeight="false" hidden="false" ht="13.3" outlineLevel="0" r="1227">
      <c r="A1227" s="16" t="n">
        <v>1208</v>
      </c>
      <c r="B1227" s="16" t="n">
        <f aca="false">ROUNDUP(A1227/5,0)</f>
        <v>242</v>
      </c>
      <c r="C1227" s="16" t="n">
        <f aca="false">ROUNDUP(A1227/20.83333333,0)</f>
        <v>58</v>
      </c>
      <c r="D1227" s="65" t="inlineStr">
        <f aca="false">IF(M1227="",IF(C1227=C1226,D1226,EDATE(D1226,1)),M1227)</f>
        <is>
          <t/>
        </is>
      </c>
      <c r="E1227" s="16" t="n">
        <f aca="false">I1226</f>
        <v>11397775.81</v>
      </c>
      <c r="F1227" s="15" t="n">
        <f aca="false">ROUND(MIN($B$14,IF(SizeCalc="margin",E1227*$E$13*$E$12/100000,E1227*$I$13/$I$12/10)),2)</f>
        <v>100</v>
      </c>
      <c r="G1227" s="15" t="n">
        <f aca="false">$B$12*$B$13</f>
        <v>10</v>
      </c>
      <c r="H1227" s="15" t="n">
        <f aca="false">IF(Q1227="",G1227*F1227*10,Q1227)</f>
        <v>10000</v>
      </c>
      <c r="I1227" s="18" t="n">
        <f aca="false">E1227+H1227</f>
        <v>11407775.81</v>
      </c>
      <c r="J1227" s="18" t="n">
        <f aca="false">J1226+(I1227-I1226)</f>
        <v>11357775.81</v>
      </c>
      <c r="K1227" s="67" t="n">
        <f aca="false">H1227/E1227</f>
        <v>0.000877364160051855</v>
      </c>
      <c r="L1227" s="67"/>
      <c r="M1227" s="64"/>
      <c r="N1227" s="16" t="str">
        <f aca="false">IF(M1227="","",SUMIF('Daily Fills'!L1206:L21192,'Growth Plan &amp; Statistics'!M1227,'Daily Fills'!O1206:O21192))</f>
        <v/>
      </c>
      <c r="O1227" s="15" t="str">
        <f aca="false">IF(N1227="","",SUMIF('Daily Fills'!L1206:L21192,'Growth Plan &amp; Statistics'!M1227,'Daily Fills'!P1206:P21192))</f>
        <v/>
      </c>
      <c r="P1227" s="15" t="str">
        <f aca="false">IF(O1227="","",SUMIF('Daily Fills'!L1206:L21204,'Growth Plan &amp; Statistics'!M1227,'Daily Fills'!E1206:E21204)/1000000)</f>
        <v/>
      </c>
      <c r="Q1227" s="16"/>
      <c r="R1227" s="16" t="str">
        <f aca="false">IF(N1227="","",F1227)</f>
        <v/>
      </c>
      <c r="S1227" s="10"/>
    </row>
    <row collapsed="false" customFormat="false" customHeight="false" hidden="false" ht="13.3" outlineLevel="0" r="1228">
      <c r="A1228" s="16" t="n">
        <v>1209</v>
      </c>
      <c r="B1228" s="16" t="n">
        <f aca="false">ROUNDUP(A1228/5,0)</f>
        <v>242</v>
      </c>
      <c r="C1228" s="16" t="n">
        <f aca="false">ROUNDUP(A1228/20.83333333,0)</f>
        <v>59</v>
      </c>
      <c r="D1228" s="65" t="n">
        <f aca="false">IF(M1228="",IF(C1228=C1227,D1227,EDATE(D1227,1)),M1228)</f>
        <v>43575</v>
      </c>
      <c r="E1228" s="16" t="n">
        <f aca="false">I1227</f>
        <v>11407775.81</v>
      </c>
      <c r="F1228" s="15" t="n">
        <f aca="false">ROUND(MIN($B$14,IF(SizeCalc="margin",E1228*$E$13*$E$12/100000,E1228*$I$13/$I$12/10)),2)</f>
        <v>100</v>
      </c>
      <c r="G1228" s="15" t="n">
        <f aca="false">$B$12*$B$13</f>
        <v>10</v>
      </c>
      <c r="H1228" s="15" t="n">
        <f aca="false">IF(Q1228="",G1228*F1228*10,Q1228)</f>
        <v>10000</v>
      </c>
      <c r="I1228" s="18" t="n">
        <f aca="false">E1228+H1228</f>
        <v>11417775.81</v>
      </c>
      <c r="J1228" s="18" t="n">
        <f aca="false">J1227+(I1228-I1227)</f>
        <v>11367775.81</v>
      </c>
      <c r="K1228" s="67" t="n">
        <f aca="false">H1228/E1228</f>
        <v>0.000876595066957228</v>
      </c>
      <c r="L1228" s="67"/>
      <c r="M1228" s="64"/>
      <c r="N1228" s="16" t="str">
        <f aca="false">IF(M1228="","",SUMIF('Daily Fills'!L1207:L21193,'Growth Plan &amp; Statistics'!M1228,'Daily Fills'!O1207:O21193))</f>
        <v/>
      </c>
      <c r="O1228" s="15" t="str">
        <f aca="false">IF(N1228="","",SUMIF('Daily Fills'!L1207:L21193,'Growth Plan &amp; Statistics'!M1228,'Daily Fills'!P1207:P21193))</f>
        <v/>
      </c>
      <c r="P1228" s="15" t="str">
        <f aca="false">IF(O1228="","",SUMIF('Daily Fills'!L1207:L21205,'Growth Plan &amp; Statistics'!M1228,'Daily Fills'!E1207:E21205)/1000000)</f>
        <v/>
      </c>
      <c r="Q1228" s="16"/>
      <c r="R1228" s="16" t="str">
        <f aca="false">IF(N1228="","",F1228)</f>
        <v/>
      </c>
      <c r="S1228" s="10"/>
    </row>
    <row collapsed="false" customFormat="false" customHeight="false" hidden="false" ht="13.3" outlineLevel="0" r="1229">
      <c r="A1229" s="16" t="n">
        <v>1210</v>
      </c>
      <c r="B1229" s="16" t="n">
        <f aca="false">ROUNDUP(A1229/5,0)</f>
        <v>242</v>
      </c>
      <c r="C1229" s="16" t="n">
        <f aca="false">ROUNDUP(A1229/20.83333333,0)</f>
        <v>59</v>
      </c>
      <c r="D1229" s="65" t="inlineStr">
        <f aca="false">IF(M1229="",IF(C1229=C1228,D1228,EDATE(D1228,1)),M1229)</f>
        <is>
          <t/>
        </is>
      </c>
      <c r="E1229" s="16" t="n">
        <f aca="false">I1228</f>
        <v>11417775.81</v>
      </c>
      <c r="F1229" s="15" t="n">
        <f aca="false">ROUND(MIN($B$14,IF(SizeCalc="margin",E1229*$E$13*$E$12/100000,E1229*$I$13/$I$12/10)),2)</f>
        <v>100</v>
      </c>
      <c r="G1229" s="15" t="n">
        <f aca="false">$B$12*$B$13</f>
        <v>10</v>
      </c>
      <c r="H1229" s="15" t="n">
        <f aca="false">IF(Q1229="",G1229*F1229*10,Q1229)</f>
        <v>10000</v>
      </c>
      <c r="I1229" s="18" t="n">
        <f aca="false">E1229+H1229</f>
        <v>11427775.81</v>
      </c>
      <c r="J1229" s="18" t="n">
        <f aca="false">J1228+(I1229-I1228)</f>
        <v>11377775.81</v>
      </c>
      <c r="K1229" s="67" t="n">
        <f aca="false">H1229/E1229</f>
        <v>0.000875827321048091</v>
      </c>
      <c r="L1229" s="67"/>
      <c r="M1229" s="64"/>
      <c r="N1229" s="16" t="str">
        <f aca="false">IF(M1229="","",SUMIF('Daily Fills'!L1208:L21194,'Growth Plan &amp; Statistics'!M1229,'Daily Fills'!O1208:O21194))</f>
        <v/>
      </c>
      <c r="O1229" s="15" t="str">
        <f aca="false">IF(N1229="","",SUMIF('Daily Fills'!L1208:L21194,'Growth Plan &amp; Statistics'!M1229,'Daily Fills'!P1208:P21194))</f>
        <v/>
      </c>
      <c r="P1229" s="15" t="str">
        <f aca="false">IF(O1229="","",SUMIF('Daily Fills'!L1208:L21206,'Growth Plan &amp; Statistics'!M1229,'Daily Fills'!E1208:E21206)/1000000)</f>
        <v/>
      </c>
      <c r="Q1229" s="16"/>
      <c r="R1229" s="16" t="str">
        <f aca="false">IF(N1229="","",F1229)</f>
        <v/>
      </c>
      <c r="S1229" s="10"/>
    </row>
    <row collapsed="false" customFormat="false" customHeight="false" hidden="false" ht="13.3" outlineLevel="0" r="1230">
      <c r="A1230" s="16" t="n">
        <v>1211</v>
      </c>
      <c r="B1230" s="16" t="n">
        <f aca="false">ROUNDUP(A1230/5,0)</f>
        <v>243</v>
      </c>
      <c r="C1230" s="16" t="n">
        <f aca="false">ROUNDUP(A1230/20.83333333,0)</f>
        <v>59</v>
      </c>
      <c r="D1230" s="65" t="inlineStr">
        <f aca="false">IF(M1230="",IF(C1230=C1229,D1229,EDATE(D1229,1)),M1230)</f>
        <is>
          <t/>
        </is>
      </c>
      <c r="E1230" s="16" t="n">
        <f aca="false">I1229</f>
        <v>11427775.81</v>
      </c>
      <c r="F1230" s="15" t="n">
        <f aca="false">ROUND(MIN($B$14,IF(SizeCalc="margin",E1230*$E$13*$E$12/100000,E1230*$I$13/$I$12/10)),2)</f>
        <v>100</v>
      </c>
      <c r="G1230" s="15" t="n">
        <f aca="false">$B$12*$B$13</f>
        <v>10</v>
      </c>
      <c r="H1230" s="15" t="n">
        <f aca="false">IF(Q1230="",G1230*F1230*10,Q1230)</f>
        <v>10000</v>
      </c>
      <c r="I1230" s="18" t="n">
        <f aca="false">E1230+H1230</f>
        <v>11437775.81</v>
      </c>
      <c r="J1230" s="18" t="n">
        <f aca="false">J1229+(I1230-I1229)</f>
        <v>11387775.81</v>
      </c>
      <c r="K1230" s="67" t="n">
        <f aca="false">H1230/E1230</f>
        <v>0.000875060918787835</v>
      </c>
      <c r="L1230" s="67"/>
      <c r="M1230" s="64"/>
      <c r="N1230" s="16" t="str">
        <f aca="false">IF(M1230="","",SUMIF('Daily Fills'!L1209:L21195,'Growth Plan &amp; Statistics'!M1230,'Daily Fills'!O1209:O21195))</f>
        <v/>
      </c>
      <c r="O1230" s="15" t="str">
        <f aca="false">IF(N1230="","",SUMIF('Daily Fills'!L1209:L21195,'Growth Plan &amp; Statistics'!M1230,'Daily Fills'!P1209:P21195))</f>
        <v/>
      </c>
      <c r="P1230" s="15" t="str">
        <f aca="false">IF(O1230="","",SUMIF('Daily Fills'!L1209:L21207,'Growth Plan &amp; Statistics'!M1230,'Daily Fills'!E1209:E21207)/1000000)</f>
        <v/>
      </c>
      <c r="Q1230" s="16"/>
      <c r="R1230" s="16" t="str">
        <f aca="false">IF(N1230="","",F1230)</f>
        <v/>
      </c>
      <c r="S1230" s="10"/>
    </row>
    <row collapsed="false" customFormat="false" customHeight="false" hidden="false" ht="13.3" outlineLevel="0" r="1231">
      <c r="A1231" s="16" t="n">
        <v>1212</v>
      </c>
      <c r="B1231" s="16" t="n">
        <f aca="false">ROUNDUP(A1231/5,0)</f>
        <v>243</v>
      </c>
      <c r="C1231" s="16" t="n">
        <f aca="false">ROUNDUP(A1231/20.83333333,0)</f>
        <v>59</v>
      </c>
      <c r="D1231" s="65" t="inlineStr">
        <f aca="false">IF(M1231="",IF(C1231=C1230,D1230,EDATE(D1230,1)),M1231)</f>
        <is>
          <t/>
        </is>
      </c>
      <c r="E1231" s="16" t="n">
        <f aca="false">I1230</f>
        <v>11437775.81</v>
      </c>
      <c r="F1231" s="15" t="n">
        <f aca="false">ROUND(MIN($B$14,IF(SizeCalc="margin",E1231*$E$13*$E$12/100000,E1231*$I$13/$I$12/10)),2)</f>
        <v>100</v>
      </c>
      <c r="G1231" s="15" t="n">
        <f aca="false">$B$12*$B$13</f>
        <v>10</v>
      </c>
      <c r="H1231" s="15" t="n">
        <f aca="false">IF(Q1231="",G1231*F1231*10,Q1231)</f>
        <v>10000</v>
      </c>
      <c r="I1231" s="18" t="n">
        <f aca="false">E1231+H1231</f>
        <v>11447775.81</v>
      </c>
      <c r="J1231" s="18" t="n">
        <f aca="false">J1230+(I1231-I1230)</f>
        <v>11397775.81</v>
      </c>
      <c r="K1231" s="67" t="n">
        <f aca="false">H1231/E1231</f>
        <v>0.000874295856652221</v>
      </c>
      <c r="L1231" s="67"/>
      <c r="M1231" s="64"/>
      <c r="N1231" s="16" t="str">
        <f aca="false">IF(M1231="","",SUMIF('Daily Fills'!L1210:L21196,'Growth Plan &amp; Statistics'!M1231,'Daily Fills'!O1210:O21196))</f>
        <v/>
      </c>
      <c r="O1231" s="15" t="str">
        <f aca="false">IF(N1231="","",SUMIF('Daily Fills'!L1210:L21196,'Growth Plan &amp; Statistics'!M1231,'Daily Fills'!P1210:P21196))</f>
        <v/>
      </c>
      <c r="P1231" s="15" t="str">
        <f aca="false">IF(O1231="","",SUMIF('Daily Fills'!L1210:L21208,'Growth Plan &amp; Statistics'!M1231,'Daily Fills'!E1210:E21208)/1000000)</f>
        <v/>
      </c>
      <c r="Q1231" s="16"/>
      <c r="R1231" s="16" t="str">
        <f aca="false">IF(N1231="","",F1231)</f>
        <v/>
      </c>
      <c r="S1231" s="10"/>
    </row>
    <row collapsed="false" customFormat="false" customHeight="false" hidden="false" ht="13.3" outlineLevel="0" r="1232">
      <c r="A1232" s="16" t="n">
        <v>1213</v>
      </c>
      <c r="B1232" s="16" t="n">
        <f aca="false">ROUNDUP(A1232/5,0)</f>
        <v>243</v>
      </c>
      <c r="C1232" s="16" t="n">
        <f aca="false">ROUNDUP(A1232/20.83333333,0)</f>
        <v>59</v>
      </c>
      <c r="D1232" s="65" t="inlineStr">
        <f aca="false">IF(M1232="",IF(C1232=C1231,D1231,EDATE(D1231,1)),M1232)</f>
        <is>
          <t/>
        </is>
      </c>
      <c r="E1232" s="16" t="n">
        <f aca="false">I1231</f>
        <v>11447775.81</v>
      </c>
      <c r="F1232" s="15" t="n">
        <f aca="false">ROUND(MIN($B$14,IF(SizeCalc="margin",E1232*$E$13*$E$12/100000,E1232*$I$13/$I$12/10)),2)</f>
        <v>100</v>
      </c>
      <c r="G1232" s="15" t="n">
        <f aca="false">$B$12*$B$13</f>
        <v>10</v>
      </c>
      <c r="H1232" s="15" t="n">
        <f aca="false">IF(Q1232="",G1232*F1232*10,Q1232)</f>
        <v>10000</v>
      </c>
      <c r="I1232" s="18" t="n">
        <f aca="false">E1232+H1232</f>
        <v>11457775.81</v>
      </c>
      <c r="J1232" s="18" t="n">
        <f aca="false">J1231+(I1232-I1231)</f>
        <v>11407775.81</v>
      </c>
      <c r="K1232" s="67" t="n">
        <f aca="false">H1232/E1232</f>
        <v>0.000873532131129322</v>
      </c>
      <c r="L1232" s="67"/>
      <c r="M1232" s="64"/>
      <c r="N1232" s="16" t="str">
        <f aca="false">IF(M1232="","",SUMIF('Daily Fills'!L1211:L21197,'Growth Plan &amp; Statistics'!M1232,'Daily Fills'!O1211:O21197))</f>
        <v/>
      </c>
      <c r="O1232" s="15" t="str">
        <f aca="false">IF(N1232="","",SUMIF('Daily Fills'!L1211:L21197,'Growth Plan &amp; Statistics'!M1232,'Daily Fills'!P1211:P21197))</f>
        <v/>
      </c>
      <c r="P1232" s="15" t="str">
        <f aca="false">IF(O1232="","",SUMIF('Daily Fills'!L1211:L21209,'Growth Plan &amp; Statistics'!M1232,'Daily Fills'!E1211:E21209)/1000000)</f>
        <v/>
      </c>
      <c r="Q1232" s="16"/>
      <c r="R1232" s="16" t="str">
        <f aca="false">IF(N1232="","",F1232)</f>
        <v/>
      </c>
      <c r="S1232" s="10"/>
    </row>
    <row collapsed="false" customFormat="false" customHeight="false" hidden="false" ht="13.3" outlineLevel="0" r="1233">
      <c r="A1233" s="16" t="n">
        <v>1214</v>
      </c>
      <c r="B1233" s="16" t="n">
        <f aca="false">ROUNDUP(A1233/5,0)</f>
        <v>243</v>
      </c>
      <c r="C1233" s="16" t="n">
        <f aca="false">ROUNDUP(A1233/20.83333333,0)</f>
        <v>59</v>
      </c>
      <c r="D1233" s="65" t="inlineStr">
        <f aca="false">IF(M1233="",IF(C1233=C1232,D1232,EDATE(D1232,1)),M1233)</f>
        <is>
          <t/>
        </is>
      </c>
      <c r="E1233" s="16" t="n">
        <f aca="false">I1232</f>
        <v>11457775.81</v>
      </c>
      <c r="F1233" s="15" t="n">
        <f aca="false">ROUND(MIN($B$14,IF(SizeCalc="margin",E1233*$E$13*$E$12/100000,E1233*$I$13/$I$12/10)),2)</f>
        <v>100</v>
      </c>
      <c r="G1233" s="15" t="n">
        <f aca="false">$B$12*$B$13</f>
        <v>10</v>
      </c>
      <c r="H1233" s="15" t="n">
        <f aca="false">IF(Q1233="",G1233*F1233*10,Q1233)</f>
        <v>10000</v>
      </c>
      <c r="I1233" s="18" t="n">
        <f aca="false">E1233+H1233</f>
        <v>11467775.81</v>
      </c>
      <c r="J1233" s="18" t="n">
        <f aca="false">J1232+(I1233-I1232)</f>
        <v>11417775.81</v>
      </c>
      <c r="K1233" s="67" t="n">
        <f aca="false">H1233/E1233</f>
        <v>0.000872769738719473</v>
      </c>
      <c r="L1233" s="67"/>
      <c r="M1233" s="64"/>
      <c r="N1233" s="16" t="str">
        <f aca="false">IF(M1233="","",SUMIF('Daily Fills'!L1212:L21198,'Growth Plan &amp; Statistics'!M1233,'Daily Fills'!O1212:O21198))</f>
        <v/>
      </c>
      <c r="O1233" s="15" t="str">
        <f aca="false">IF(N1233="","",SUMIF('Daily Fills'!L1212:L21198,'Growth Plan &amp; Statistics'!M1233,'Daily Fills'!P1212:P21198))</f>
        <v/>
      </c>
      <c r="P1233" s="15" t="str">
        <f aca="false">IF(O1233="","",SUMIF('Daily Fills'!L1212:L21210,'Growth Plan &amp; Statistics'!M1233,'Daily Fills'!E1212:E21210)/1000000)</f>
        <v/>
      </c>
      <c r="Q1233" s="16"/>
      <c r="R1233" s="16" t="str">
        <f aca="false">IF(N1233="","",F1233)</f>
        <v/>
      </c>
      <c r="S1233" s="10"/>
    </row>
    <row collapsed="false" customFormat="false" customHeight="false" hidden="false" ht="13.3" outlineLevel="0" r="1234">
      <c r="A1234" s="16" t="n">
        <v>1215</v>
      </c>
      <c r="B1234" s="16" t="n">
        <f aca="false">ROUNDUP(A1234/5,0)</f>
        <v>243</v>
      </c>
      <c r="C1234" s="16" t="n">
        <f aca="false">ROUNDUP(A1234/20.83333333,0)</f>
        <v>59</v>
      </c>
      <c r="D1234" s="65" t="inlineStr">
        <f aca="false">IF(M1234="",IF(C1234=C1233,D1233,EDATE(D1233,1)),M1234)</f>
        <is>
          <t/>
        </is>
      </c>
      <c r="E1234" s="16" t="n">
        <f aca="false">I1233</f>
        <v>11467775.81</v>
      </c>
      <c r="F1234" s="15" t="n">
        <f aca="false">ROUND(MIN($B$14,IF(SizeCalc="margin",E1234*$E$13*$E$12/100000,E1234*$I$13/$I$12/10)),2)</f>
        <v>100</v>
      </c>
      <c r="G1234" s="15" t="n">
        <f aca="false">$B$12*$B$13</f>
        <v>10</v>
      </c>
      <c r="H1234" s="15" t="n">
        <f aca="false">IF(Q1234="",G1234*F1234*10,Q1234)</f>
        <v>10000</v>
      </c>
      <c r="I1234" s="18" t="n">
        <f aca="false">E1234+H1234</f>
        <v>11477775.81</v>
      </c>
      <c r="J1234" s="18" t="n">
        <f aca="false">J1233+(I1234-I1233)</f>
        <v>11427775.81</v>
      </c>
      <c r="K1234" s="67" t="n">
        <f aca="false">H1234/E1234</f>
        <v>0.000872008675935216</v>
      </c>
      <c r="L1234" s="67"/>
      <c r="M1234" s="64"/>
      <c r="N1234" s="16" t="str">
        <f aca="false">IF(M1234="","",SUMIF('Daily Fills'!L1213:L21199,'Growth Plan &amp; Statistics'!M1234,'Daily Fills'!O1213:O21199))</f>
        <v/>
      </c>
      <c r="O1234" s="15" t="str">
        <f aca="false">IF(N1234="","",SUMIF('Daily Fills'!L1213:L21199,'Growth Plan &amp; Statistics'!M1234,'Daily Fills'!P1213:P21199))</f>
        <v/>
      </c>
      <c r="P1234" s="15" t="str">
        <f aca="false">IF(O1234="","",SUMIF('Daily Fills'!L1213:L21211,'Growth Plan &amp; Statistics'!M1234,'Daily Fills'!E1213:E21211)/1000000)</f>
        <v/>
      </c>
      <c r="Q1234" s="16"/>
      <c r="R1234" s="16" t="str">
        <f aca="false">IF(N1234="","",F1234)</f>
        <v/>
      </c>
      <c r="S1234" s="10"/>
    </row>
    <row collapsed="false" customFormat="false" customHeight="false" hidden="false" ht="13.3" outlineLevel="0" r="1235">
      <c r="A1235" s="16" t="n">
        <v>1216</v>
      </c>
      <c r="B1235" s="16" t="n">
        <f aca="false">ROUNDUP(A1235/5,0)</f>
        <v>244</v>
      </c>
      <c r="C1235" s="16" t="n">
        <f aca="false">ROUNDUP(A1235/20.83333333,0)</f>
        <v>59</v>
      </c>
      <c r="D1235" s="65" t="inlineStr">
        <f aca="false">IF(M1235="",IF(C1235=C1234,D1234,EDATE(D1234,1)),M1235)</f>
        <is>
          <t/>
        </is>
      </c>
      <c r="E1235" s="16" t="n">
        <f aca="false">I1234</f>
        <v>11477775.81</v>
      </c>
      <c r="F1235" s="15" t="n">
        <f aca="false">ROUND(MIN($B$14,IF(SizeCalc="margin",E1235*$E$13*$E$12/100000,E1235*$I$13/$I$12/10)),2)</f>
        <v>100</v>
      </c>
      <c r="G1235" s="15" t="n">
        <f aca="false">$B$12*$B$13</f>
        <v>10</v>
      </c>
      <c r="H1235" s="15" t="n">
        <f aca="false">IF(Q1235="",G1235*F1235*10,Q1235)</f>
        <v>10000</v>
      </c>
      <c r="I1235" s="18" t="n">
        <f aca="false">E1235+H1235</f>
        <v>11487775.81</v>
      </c>
      <c r="J1235" s="18" t="n">
        <f aca="false">J1234+(I1235-I1234)</f>
        <v>11437775.81</v>
      </c>
      <c r="K1235" s="67" t="n">
        <f aca="false">H1235/E1235</f>
        <v>0.000871248939301246</v>
      </c>
      <c r="L1235" s="67"/>
      <c r="M1235" s="64"/>
      <c r="N1235" s="16" t="str">
        <f aca="false">IF(M1235="","",SUMIF('Daily Fills'!L1214:L21200,'Growth Plan &amp; Statistics'!M1235,'Daily Fills'!O1214:O21200))</f>
        <v/>
      </c>
      <c r="O1235" s="15" t="str">
        <f aca="false">IF(N1235="","",SUMIF('Daily Fills'!L1214:L21200,'Growth Plan &amp; Statistics'!M1235,'Daily Fills'!P1214:P21200))</f>
        <v/>
      </c>
      <c r="P1235" s="15" t="str">
        <f aca="false">IF(O1235="","",SUMIF('Daily Fills'!L1214:L21212,'Growth Plan &amp; Statistics'!M1235,'Daily Fills'!E1214:E21212)/1000000)</f>
        <v/>
      </c>
      <c r="Q1235" s="16"/>
      <c r="R1235" s="16" t="str">
        <f aca="false">IF(N1235="","",F1235)</f>
        <v/>
      </c>
      <c r="S1235" s="10"/>
    </row>
    <row collapsed="false" customFormat="false" customHeight="false" hidden="false" ht="13.3" outlineLevel="0" r="1236">
      <c r="A1236" s="16" t="n">
        <v>1217</v>
      </c>
      <c r="B1236" s="16" t="n">
        <f aca="false">ROUNDUP(A1236/5,0)</f>
        <v>244</v>
      </c>
      <c r="C1236" s="16" t="n">
        <f aca="false">ROUNDUP(A1236/20.83333333,0)</f>
        <v>59</v>
      </c>
      <c r="D1236" s="65" t="inlineStr">
        <f aca="false">IF(M1236="",IF(C1236=C1235,D1235,EDATE(D1235,1)),M1236)</f>
        <is>
          <t/>
        </is>
      </c>
      <c r="E1236" s="16" t="n">
        <f aca="false">I1235</f>
        <v>11487775.81</v>
      </c>
      <c r="F1236" s="15" t="n">
        <f aca="false">ROUND(MIN($B$14,IF(SizeCalc="margin",E1236*$E$13*$E$12/100000,E1236*$I$13/$I$12/10)),2)</f>
        <v>100</v>
      </c>
      <c r="G1236" s="15" t="n">
        <f aca="false">$B$12*$B$13</f>
        <v>10</v>
      </c>
      <c r="H1236" s="15" t="n">
        <f aca="false">IF(Q1236="",G1236*F1236*10,Q1236)</f>
        <v>10000</v>
      </c>
      <c r="I1236" s="18" t="n">
        <f aca="false">E1236+H1236</f>
        <v>11497775.81</v>
      </c>
      <c r="J1236" s="18" t="n">
        <f aca="false">J1235+(I1236-I1235)</f>
        <v>11447775.81</v>
      </c>
      <c r="K1236" s="67" t="n">
        <f aca="false">H1236/E1236</f>
        <v>0.000870490525354359</v>
      </c>
      <c r="L1236" s="67"/>
      <c r="M1236" s="64"/>
      <c r="N1236" s="16" t="str">
        <f aca="false">IF(M1236="","",SUMIF('Daily Fills'!L1215:L21201,'Growth Plan &amp; Statistics'!M1236,'Daily Fills'!O1215:O21201))</f>
        <v/>
      </c>
      <c r="O1236" s="15" t="str">
        <f aca="false">IF(N1236="","",SUMIF('Daily Fills'!L1215:L21201,'Growth Plan &amp; Statistics'!M1236,'Daily Fills'!P1215:P21201))</f>
        <v/>
      </c>
      <c r="P1236" s="15" t="str">
        <f aca="false">IF(O1236="","",SUMIF('Daily Fills'!L1215:L21213,'Growth Plan &amp; Statistics'!M1236,'Daily Fills'!E1215:E21213)/1000000)</f>
        <v/>
      </c>
      <c r="Q1236" s="16"/>
      <c r="R1236" s="16" t="str">
        <f aca="false">IF(N1236="","",F1236)</f>
        <v/>
      </c>
      <c r="S1236" s="10"/>
    </row>
    <row collapsed="false" customFormat="false" customHeight="false" hidden="false" ht="13.3" outlineLevel="0" r="1237">
      <c r="A1237" s="16" t="n">
        <v>1218</v>
      </c>
      <c r="B1237" s="16" t="n">
        <f aca="false">ROUNDUP(A1237/5,0)</f>
        <v>244</v>
      </c>
      <c r="C1237" s="16" t="n">
        <f aca="false">ROUNDUP(A1237/20.83333333,0)</f>
        <v>59</v>
      </c>
      <c r="D1237" s="65" t="inlineStr">
        <f aca="false">IF(M1237="",IF(C1237=C1236,D1236,EDATE(D1236,1)),M1237)</f>
        <is>
          <t/>
        </is>
      </c>
      <c r="E1237" s="16" t="n">
        <f aca="false">I1236</f>
        <v>11497775.81</v>
      </c>
      <c r="F1237" s="15" t="n">
        <f aca="false">ROUND(MIN($B$14,IF(SizeCalc="margin",E1237*$E$13*$E$12/100000,E1237*$I$13/$I$12/10)),2)</f>
        <v>100</v>
      </c>
      <c r="G1237" s="15" t="n">
        <f aca="false">$B$12*$B$13</f>
        <v>10</v>
      </c>
      <c r="H1237" s="15" t="n">
        <f aca="false">IF(Q1237="",G1237*F1237*10,Q1237)</f>
        <v>10000</v>
      </c>
      <c r="I1237" s="18" t="n">
        <f aca="false">E1237+H1237</f>
        <v>11507775.81</v>
      </c>
      <c r="J1237" s="18" t="n">
        <f aca="false">J1236+(I1237-I1236)</f>
        <v>11457775.81</v>
      </c>
      <c r="K1237" s="67" t="n">
        <f aca="false">H1237/E1237</f>
        <v>0.0008697334306434</v>
      </c>
      <c r="L1237" s="67"/>
      <c r="M1237" s="64"/>
      <c r="N1237" s="16" t="str">
        <f aca="false">IF(M1237="","",SUMIF('Daily Fills'!L1216:L21202,'Growth Plan &amp; Statistics'!M1237,'Daily Fills'!O1216:O21202))</f>
        <v/>
      </c>
      <c r="O1237" s="15" t="str">
        <f aca="false">IF(N1237="","",SUMIF('Daily Fills'!L1216:L21202,'Growth Plan &amp; Statistics'!M1237,'Daily Fills'!P1216:P21202))</f>
        <v/>
      </c>
      <c r="P1237" s="15" t="str">
        <f aca="false">IF(O1237="","",SUMIF('Daily Fills'!L1216:L21214,'Growth Plan &amp; Statistics'!M1237,'Daily Fills'!E1216:E21214)/1000000)</f>
        <v/>
      </c>
      <c r="Q1237" s="16"/>
      <c r="R1237" s="16" t="str">
        <f aca="false">IF(N1237="","",F1237)</f>
        <v/>
      </c>
      <c r="S1237" s="10"/>
    </row>
    <row collapsed="false" customFormat="false" customHeight="false" hidden="false" ht="13.3" outlineLevel="0" r="1238">
      <c r="A1238" s="16" t="n">
        <v>1219</v>
      </c>
      <c r="B1238" s="16" t="n">
        <f aca="false">ROUNDUP(A1238/5,0)</f>
        <v>244</v>
      </c>
      <c r="C1238" s="16" t="n">
        <f aca="false">ROUNDUP(A1238/20.83333333,0)</f>
        <v>59</v>
      </c>
      <c r="D1238" s="65" t="inlineStr">
        <f aca="false">IF(M1238="",IF(C1238=C1237,D1237,EDATE(D1237,1)),M1238)</f>
        <is>
          <t/>
        </is>
      </c>
      <c r="E1238" s="16" t="n">
        <f aca="false">I1237</f>
        <v>11507775.81</v>
      </c>
      <c r="F1238" s="15" t="n">
        <f aca="false">ROUND(MIN($B$14,IF(SizeCalc="margin",E1238*$E$13*$E$12/100000,E1238*$I$13/$I$12/10)),2)</f>
        <v>100</v>
      </c>
      <c r="G1238" s="15" t="n">
        <f aca="false">$B$12*$B$13</f>
        <v>10</v>
      </c>
      <c r="H1238" s="15" t="n">
        <f aca="false">IF(Q1238="",G1238*F1238*10,Q1238)</f>
        <v>10000</v>
      </c>
      <c r="I1238" s="18" t="n">
        <f aca="false">E1238+H1238</f>
        <v>11517775.81</v>
      </c>
      <c r="J1238" s="18" t="n">
        <f aca="false">J1237+(I1238-I1237)</f>
        <v>11467775.81</v>
      </c>
      <c r="K1238" s="67" t="n">
        <f aca="false">H1238/E1238</f>
        <v>0.000868977651729209</v>
      </c>
      <c r="L1238" s="67"/>
      <c r="M1238" s="64"/>
      <c r="N1238" s="16" t="str">
        <f aca="false">IF(M1238="","",SUMIF('Daily Fills'!L1217:L21203,'Growth Plan &amp; Statistics'!M1238,'Daily Fills'!O1217:O21203))</f>
        <v/>
      </c>
      <c r="O1238" s="15" t="str">
        <f aca="false">IF(N1238="","",SUMIF('Daily Fills'!L1217:L21203,'Growth Plan &amp; Statistics'!M1238,'Daily Fills'!P1217:P21203))</f>
        <v/>
      </c>
      <c r="P1238" s="15" t="str">
        <f aca="false">IF(O1238="","",SUMIF('Daily Fills'!L1217:L21215,'Growth Plan &amp; Statistics'!M1238,'Daily Fills'!E1217:E21215)/1000000)</f>
        <v/>
      </c>
      <c r="Q1238" s="16"/>
      <c r="R1238" s="16" t="str">
        <f aca="false">IF(N1238="","",F1238)</f>
        <v/>
      </c>
      <c r="S1238" s="10"/>
    </row>
    <row collapsed="false" customFormat="false" customHeight="false" hidden="false" ht="13.3" outlineLevel="0" r="1239">
      <c r="A1239" s="16" t="n">
        <v>1220</v>
      </c>
      <c r="B1239" s="16" t="n">
        <f aca="false">ROUNDUP(A1239/5,0)</f>
        <v>244</v>
      </c>
      <c r="C1239" s="16" t="n">
        <f aca="false">ROUNDUP(A1239/20.83333333,0)</f>
        <v>59</v>
      </c>
      <c r="D1239" s="65" t="inlineStr">
        <f aca="false">IF(M1239="",IF(C1239=C1238,D1238,EDATE(D1238,1)),M1239)</f>
        <is>
          <t/>
        </is>
      </c>
      <c r="E1239" s="16" t="n">
        <f aca="false">I1238</f>
        <v>11517775.81</v>
      </c>
      <c r="F1239" s="15" t="n">
        <f aca="false">ROUND(MIN($B$14,IF(SizeCalc="margin",E1239*$E$13*$E$12/100000,E1239*$I$13/$I$12/10)),2)</f>
        <v>100</v>
      </c>
      <c r="G1239" s="15" t="n">
        <f aca="false">$B$12*$B$13</f>
        <v>10</v>
      </c>
      <c r="H1239" s="15" t="n">
        <f aca="false">IF(Q1239="",G1239*F1239*10,Q1239)</f>
        <v>10000</v>
      </c>
      <c r="I1239" s="18" t="n">
        <f aca="false">E1239+H1239</f>
        <v>11527775.81</v>
      </c>
      <c r="J1239" s="18" t="n">
        <f aca="false">J1238+(I1239-I1238)</f>
        <v>11477775.81</v>
      </c>
      <c r="K1239" s="67" t="n">
        <f aca="false">H1239/E1239</f>
        <v>0.000868223185184571</v>
      </c>
      <c r="L1239" s="67"/>
      <c r="M1239" s="64"/>
      <c r="N1239" s="16" t="str">
        <f aca="false">IF(M1239="","",SUMIF('Daily Fills'!L1218:L21204,'Growth Plan &amp; Statistics'!M1239,'Daily Fills'!O1218:O21204))</f>
        <v/>
      </c>
      <c r="O1239" s="15" t="str">
        <f aca="false">IF(N1239="","",SUMIF('Daily Fills'!L1218:L21204,'Growth Plan &amp; Statistics'!M1239,'Daily Fills'!P1218:P21204))</f>
        <v/>
      </c>
      <c r="P1239" s="15" t="str">
        <f aca="false">IF(O1239="","",SUMIF('Daily Fills'!L1218:L21216,'Growth Plan &amp; Statistics'!M1239,'Daily Fills'!E1218:E21216)/1000000)</f>
        <v/>
      </c>
      <c r="Q1239" s="16"/>
      <c r="R1239" s="16" t="str">
        <f aca="false">IF(N1239="","",F1239)</f>
        <v/>
      </c>
      <c r="S1239" s="10"/>
    </row>
    <row collapsed="false" customFormat="false" customHeight="false" hidden="false" ht="13.3" outlineLevel="0" r="1240">
      <c r="A1240" s="16" t="n">
        <v>1221</v>
      </c>
      <c r="B1240" s="16" t="n">
        <f aca="false">ROUNDUP(A1240/5,0)</f>
        <v>245</v>
      </c>
      <c r="C1240" s="16" t="n">
        <f aca="false">ROUNDUP(A1240/20.83333333,0)</f>
        <v>59</v>
      </c>
      <c r="D1240" s="65" t="inlineStr">
        <f aca="false">IF(M1240="",IF(C1240=C1239,D1239,EDATE(D1239,1)),M1240)</f>
        <is>
          <t/>
        </is>
      </c>
      <c r="E1240" s="16" t="n">
        <f aca="false">I1239</f>
        <v>11527775.81</v>
      </c>
      <c r="F1240" s="15" t="n">
        <f aca="false">ROUND(MIN($B$14,IF(SizeCalc="margin",E1240*$E$13*$E$12/100000,E1240*$I$13/$I$12/10)),2)</f>
        <v>100</v>
      </c>
      <c r="G1240" s="15" t="n">
        <f aca="false">$B$12*$B$13</f>
        <v>10</v>
      </c>
      <c r="H1240" s="15" t="n">
        <f aca="false">IF(Q1240="",G1240*F1240*10,Q1240)</f>
        <v>10000</v>
      </c>
      <c r="I1240" s="18" t="n">
        <f aca="false">E1240+H1240</f>
        <v>11537775.81</v>
      </c>
      <c r="J1240" s="18" t="n">
        <f aca="false">J1239+(I1240-I1239)</f>
        <v>11487775.81</v>
      </c>
      <c r="K1240" s="67" t="n">
        <f aca="false">H1240/E1240</f>
        <v>0.000867470027594161</v>
      </c>
      <c r="L1240" s="67"/>
      <c r="M1240" s="64"/>
      <c r="N1240" s="16" t="str">
        <f aca="false">IF(M1240="","",SUMIF('Daily Fills'!L1219:L21205,'Growth Plan &amp; Statistics'!M1240,'Daily Fills'!O1219:O21205))</f>
        <v/>
      </c>
      <c r="O1240" s="15" t="str">
        <f aca="false">IF(N1240="","",SUMIF('Daily Fills'!L1219:L21205,'Growth Plan &amp; Statistics'!M1240,'Daily Fills'!P1219:P21205))</f>
        <v/>
      </c>
      <c r="P1240" s="15" t="str">
        <f aca="false">IF(O1240="","",SUMIF('Daily Fills'!L1219:L21217,'Growth Plan &amp; Statistics'!M1240,'Daily Fills'!E1219:E21217)/1000000)</f>
        <v/>
      </c>
      <c r="Q1240" s="16"/>
      <c r="R1240" s="16" t="str">
        <f aca="false">IF(N1240="","",F1240)</f>
        <v/>
      </c>
      <c r="S1240" s="10"/>
    </row>
    <row collapsed="false" customFormat="false" customHeight="false" hidden="false" ht="13.3" outlineLevel="0" r="1241">
      <c r="A1241" s="16" t="n">
        <v>1222</v>
      </c>
      <c r="B1241" s="16" t="n">
        <f aca="false">ROUNDUP(A1241/5,0)</f>
        <v>245</v>
      </c>
      <c r="C1241" s="16" t="n">
        <f aca="false">ROUNDUP(A1241/20.83333333,0)</f>
        <v>59</v>
      </c>
      <c r="D1241" s="65" t="inlineStr">
        <f aca="false">IF(M1241="",IF(C1241=C1240,D1240,EDATE(D1240,1)),M1241)</f>
        <is>
          <t/>
        </is>
      </c>
      <c r="E1241" s="16" t="n">
        <f aca="false">I1240</f>
        <v>11537775.81</v>
      </c>
      <c r="F1241" s="15" t="n">
        <f aca="false">ROUND(MIN($B$14,IF(SizeCalc="margin",E1241*$E$13*$E$12/100000,E1241*$I$13/$I$12/10)),2)</f>
        <v>100</v>
      </c>
      <c r="G1241" s="15" t="n">
        <f aca="false">$B$12*$B$13</f>
        <v>10</v>
      </c>
      <c r="H1241" s="15" t="n">
        <f aca="false">IF(Q1241="",G1241*F1241*10,Q1241)</f>
        <v>10000</v>
      </c>
      <c r="I1241" s="18" t="n">
        <f aca="false">E1241+H1241</f>
        <v>11547775.81</v>
      </c>
      <c r="J1241" s="18" t="n">
        <f aca="false">J1240+(I1241-I1240)</f>
        <v>11497775.81</v>
      </c>
      <c r="K1241" s="67" t="n">
        <f aca="false">H1241/E1241</f>
        <v>0.000866718175554496</v>
      </c>
      <c r="L1241" s="67"/>
      <c r="M1241" s="64"/>
      <c r="N1241" s="16" t="str">
        <f aca="false">IF(M1241="","",SUMIF('Daily Fills'!L1220:L21206,'Growth Plan &amp; Statistics'!M1241,'Daily Fills'!O1220:O21206))</f>
        <v/>
      </c>
      <c r="O1241" s="15" t="str">
        <f aca="false">IF(N1241="","",SUMIF('Daily Fills'!L1220:L21206,'Growth Plan &amp; Statistics'!M1241,'Daily Fills'!P1220:P21206))</f>
        <v/>
      </c>
      <c r="P1241" s="15" t="str">
        <f aca="false">IF(O1241="","",SUMIF('Daily Fills'!L1220:L21218,'Growth Plan &amp; Statistics'!M1241,'Daily Fills'!E1220:E21218)/1000000)</f>
        <v/>
      </c>
      <c r="Q1241" s="16"/>
      <c r="R1241" s="16" t="str">
        <f aca="false">IF(N1241="","",F1241)</f>
        <v/>
      </c>
      <c r="S1241" s="10"/>
    </row>
    <row collapsed="false" customFormat="false" customHeight="false" hidden="false" ht="13.3" outlineLevel="0" r="1242">
      <c r="A1242" s="16" t="n">
        <v>1223</v>
      </c>
      <c r="B1242" s="16" t="n">
        <f aca="false">ROUNDUP(A1242/5,0)</f>
        <v>245</v>
      </c>
      <c r="C1242" s="16" t="n">
        <f aca="false">ROUNDUP(A1242/20.83333333,0)</f>
        <v>59</v>
      </c>
      <c r="D1242" s="65" t="inlineStr">
        <f aca="false">IF(M1242="",IF(C1242=C1241,D1241,EDATE(D1241,1)),M1242)</f>
        <is>
          <t/>
        </is>
      </c>
      <c r="E1242" s="16" t="n">
        <f aca="false">I1241</f>
        <v>11547775.81</v>
      </c>
      <c r="F1242" s="15" t="n">
        <f aca="false">ROUND(MIN($B$14,IF(SizeCalc="margin",E1242*$E$13*$E$12/100000,E1242*$I$13/$I$12/10)),2)</f>
        <v>100</v>
      </c>
      <c r="G1242" s="15" t="n">
        <f aca="false">$B$12*$B$13</f>
        <v>10</v>
      </c>
      <c r="H1242" s="15" t="n">
        <f aca="false">IF(Q1242="",G1242*F1242*10,Q1242)</f>
        <v>10000</v>
      </c>
      <c r="I1242" s="18" t="n">
        <f aca="false">E1242+H1242</f>
        <v>11557775.81</v>
      </c>
      <c r="J1242" s="18" t="n">
        <f aca="false">J1241+(I1242-I1241)</f>
        <v>11507775.81</v>
      </c>
      <c r="K1242" s="67" t="n">
        <f aca="false">H1242/E1242</f>
        <v>0.000865967625673883</v>
      </c>
      <c r="L1242" s="67"/>
      <c r="M1242" s="64"/>
      <c r="N1242" s="16" t="str">
        <f aca="false">IF(M1242="","",SUMIF('Daily Fills'!L1221:L21207,'Growth Plan &amp; Statistics'!M1242,'Daily Fills'!O1221:O21207))</f>
        <v/>
      </c>
      <c r="O1242" s="15" t="str">
        <f aca="false">IF(N1242="","",SUMIF('Daily Fills'!L1221:L21207,'Growth Plan &amp; Statistics'!M1242,'Daily Fills'!P1221:P21207))</f>
        <v/>
      </c>
      <c r="P1242" s="15" t="str">
        <f aca="false">IF(O1242="","",SUMIF('Daily Fills'!L1221:L21219,'Growth Plan &amp; Statistics'!M1242,'Daily Fills'!E1221:E21219)/1000000)</f>
        <v/>
      </c>
      <c r="Q1242" s="16"/>
      <c r="R1242" s="16" t="str">
        <f aca="false">IF(N1242="","",F1242)</f>
        <v/>
      </c>
      <c r="S1242" s="10"/>
    </row>
    <row collapsed="false" customFormat="false" customHeight="false" hidden="false" ht="13.3" outlineLevel="0" r="1243">
      <c r="A1243" s="16" t="n">
        <v>1224</v>
      </c>
      <c r="B1243" s="16" t="n">
        <f aca="false">ROUNDUP(A1243/5,0)</f>
        <v>245</v>
      </c>
      <c r="C1243" s="16" t="n">
        <f aca="false">ROUNDUP(A1243/20.83333333,0)</f>
        <v>59</v>
      </c>
      <c r="D1243" s="65" t="inlineStr">
        <f aca="false">IF(M1243="",IF(C1243=C1242,D1242,EDATE(D1242,1)),M1243)</f>
        <is>
          <t/>
        </is>
      </c>
      <c r="E1243" s="16" t="n">
        <f aca="false">I1242</f>
        <v>11557775.81</v>
      </c>
      <c r="F1243" s="15" t="n">
        <f aca="false">ROUND(MIN($B$14,IF(SizeCalc="margin",E1243*$E$13*$E$12/100000,E1243*$I$13/$I$12/10)),2)</f>
        <v>100</v>
      </c>
      <c r="G1243" s="15" t="n">
        <f aca="false">$B$12*$B$13</f>
        <v>10</v>
      </c>
      <c r="H1243" s="15" t="n">
        <f aca="false">IF(Q1243="",G1243*F1243*10,Q1243)</f>
        <v>10000</v>
      </c>
      <c r="I1243" s="18" t="n">
        <f aca="false">E1243+H1243</f>
        <v>11567775.81</v>
      </c>
      <c r="J1243" s="18" t="n">
        <f aca="false">J1242+(I1243-I1242)</f>
        <v>11517775.81</v>
      </c>
      <c r="K1243" s="67" t="n">
        <f aca="false">H1243/E1243</f>
        <v>0.000865218374572365</v>
      </c>
      <c r="L1243" s="67"/>
      <c r="M1243" s="64"/>
      <c r="N1243" s="16" t="str">
        <f aca="false">IF(M1243="","",SUMIF('Daily Fills'!L1222:L21208,'Growth Plan &amp; Statistics'!M1243,'Daily Fills'!O1222:O21208))</f>
        <v/>
      </c>
      <c r="O1243" s="15" t="str">
        <f aca="false">IF(N1243="","",SUMIF('Daily Fills'!L1222:L21208,'Growth Plan &amp; Statistics'!M1243,'Daily Fills'!P1222:P21208))</f>
        <v/>
      </c>
      <c r="P1243" s="15" t="str">
        <f aca="false">IF(O1243="","",SUMIF('Daily Fills'!L1222:L21220,'Growth Plan &amp; Statistics'!M1243,'Daily Fills'!E1222:E21220)/1000000)</f>
        <v/>
      </c>
      <c r="Q1243" s="16"/>
      <c r="R1243" s="16" t="str">
        <f aca="false">IF(N1243="","",F1243)</f>
        <v/>
      </c>
      <c r="S1243" s="10"/>
    </row>
    <row collapsed="false" customFormat="false" customHeight="false" hidden="false" ht="13.3" outlineLevel="0" r="1244">
      <c r="A1244" s="16" t="n">
        <v>1225</v>
      </c>
      <c r="B1244" s="16" t="n">
        <f aca="false">ROUNDUP(A1244/5,0)</f>
        <v>245</v>
      </c>
      <c r="C1244" s="16" t="n">
        <f aca="false">ROUNDUP(A1244/20.83333333,0)</f>
        <v>59</v>
      </c>
      <c r="D1244" s="65" t="inlineStr">
        <f aca="false">IF(M1244="",IF(C1244=C1243,D1243,EDATE(D1243,1)),M1244)</f>
        <is>
          <t/>
        </is>
      </c>
      <c r="E1244" s="16" t="n">
        <f aca="false">I1243</f>
        <v>11567775.81</v>
      </c>
      <c r="F1244" s="15" t="n">
        <f aca="false">ROUND(MIN($B$14,IF(SizeCalc="margin",E1244*$E$13*$E$12/100000,E1244*$I$13/$I$12/10)),2)</f>
        <v>100</v>
      </c>
      <c r="G1244" s="15" t="n">
        <f aca="false">$B$12*$B$13</f>
        <v>10</v>
      </c>
      <c r="H1244" s="15" t="n">
        <f aca="false">IF(Q1244="",G1244*F1244*10,Q1244)</f>
        <v>10000</v>
      </c>
      <c r="I1244" s="18" t="n">
        <f aca="false">E1244+H1244</f>
        <v>11577775.81</v>
      </c>
      <c r="J1244" s="18" t="n">
        <f aca="false">J1243+(I1244-I1243)</f>
        <v>11527775.81</v>
      </c>
      <c r="K1244" s="67" t="n">
        <f aca="false">H1244/E1244</f>
        <v>0.000864470418881674</v>
      </c>
      <c r="L1244" s="67"/>
      <c r="M1244" s="64"/>
      <c r="N1244" s="16" t="str">
        <f aca="false">IF(M1244="","",SUMIF('Daily Fills'!L1223:L21209,'Growth Plan &amp; Statistics'!M1244,'Daily Fills'!O1223:O21209))</f>
        <v/>
      </c>
      <c r="O1244" s="15" t="str">
        <f aca="false">IF(N1244="","",SUMIF('Daily Fills'!L1223:L21209,'Growth Plan &amp; Statistics'!M1244,'Daily Fills'!P1223:P21209))</f>
        <v/>
      </c>
      <c r="P1244" s="15" t="str">
        <f aca="false">IF(O1244="","",SUMIF('Daily Fills'!L1223:L21221,'Growth Plan &amp; Statistics'!M1244,'Daily Fills'!E1223:E21221)/1000000)</f>
        <v/>
      </c>
      <c r="Q1244" s="16"/>
      <c r="R1244" s="16" t="str">
        <f aca="false">IF(N1244="","",F1244)</f>
        <v/>
      </c>
      <c r="S1244" s="10"/>
    </row>
    <row collapsed="false" customFormat="false" customHeight="false" hidden="false" ht="13.3" outlineLevel="0" r="1245">
      <c r="A1245" s="16" t="n">
        <v>1226</v>
      </c>
      <c r="B1245" s="16" t="n">
        <f aca="false">ROUNDUP(A1245/5,0)</f>
        <v>246</v>
      </c>
      <c r="C1245" s="16" t="n">
        <f aca="false">ROUNDUP(A1245/20.83333333,0)</f>
        <v>59</v>
      </c>
      <c r="D1245" s="65" t="inlineStr">
        <f aca="false">IF(M1245="",IF(C1245=C1244,D1244,EDATE(D1244,1)),M1245)</f>
        <is>
          <t/>
        </is>
      </c>
      <c r="E1245" s="16" t="n">
        <f aca="false">I1244</f>
        <v>11577775.81</v>
      </c>
      <c r="F1245" s="15" t="n">
        <f aca="false">ROUND(MIN($B$14,IF(SizeCalc="margin",E1245*$E$13*$E$12/100000,E1245*$I$13/$I$12/10)),2)</f>
        <v>100</v>
      </c>
      <c r="G1245" s="15" t="n">
        <f aca="false">$B$12*$B$13</f>
        <v>10</v>
      </c>
      <c r="H1245" s="15" t="n">
        <f aca="false">IF(Q1245="",G1245*F1245*10,Q1245)</f>
        <v>10000</v>
      </c>
      <c r="I1245" s="18" t="n">
        <f aca="false">E1245+H1245</f>
        <v>11587775.81</v>
      </c>
      <c r="J1245" s="18" t="n">
        <f aca="false">J1244+(I1245-I1244)</f>
        <v>11537775.81</v>
      </c>
      <c r="K1245" s="67" t="n">
        <f aca="false">H1245/E1245</f>
        <v>0.00086372375524518</v>
      </c>
      <c r="L1245" s="67"/>
      <c r="M1245" s="64"/>
      <c r="N1245" s="16" t="str">
        <f aca="false">IF(M1245="","",SUMIF('Daily Fills'!L1224:L21210,'Growth Plan &amp; Statistics'!M1245,'Daily Fills'!O1224:O21210))</f>
        <v/>
      </c>
      <c r="O1245" s="15" t="str">
        <f aca="false">IF(N1245="","",SUMIF('Daily Fills'!L1224:L21210,'Growth Plan &amp; Statistics'!M1245,'Daily Fills'!P1224:P21210))</f>
        <v/>
      </c>
      <c r="P1245" s="15" t="str">
        <f aca="false">IF(O1245="","",SUMIF('Daily Fills'!L1224:L21222,'Growth Plan &amp; Statistics'!M1245,'Daily Fills'!E1224:E21222)/1000000)</f>
        <v/>
      </c>
      <c r="Q1245" s="16"/>
      <c r="R1245" s="16" t="str">
        <f aca="false">IF(N1245="","",F1245)</f>
        <v/>
      </c>
      <c r="S1245" s="10"/>
    </row>
    <row collapsed="false" customFormat="false" customHeight="false" hidden="false" ht="13.3" outlineLevel="0" r="1246">
      <c r="A1246" s="16" t="n">
        <v>1227</v>
      </c>
      <c r="B1246" s="16" t="n">
        <f aca="false">ROUNDUP(A1246/5,0)</f>
        <v>246</v>
      </c>
      <c r="C1246" s="16" t="n">
        <f aca="false">ROUNDUP(A1246/20.83333333,0)</f>
        <v>59</v>
      </c>
      <c r="D1246" s="65" t="inlineStr">
        <f aca="false">IF(M1246="",IF(C1246=C1245,D1245,EDATE(D1245,1)),M1246)</f>
        <is>
          <t/>
        </is>
      </c>
      <c r="E1246" s="16" t="n">
        <f aca="false">I1245</f>
        <v>11587775.81</v>
      </c>
      <c r="F1246" s="15" t="n">
        <f aca="false">ROUND(MIN($B$14,IF(SizeCalc="margin",E1246*$E$13*$E$12/100000,E1246*$I$13/$I$12/10)),2)</f>
        <v>100</v>
      </c>
      <c r="G1246" s="15" t="n">
        <f aca="false">$B$12*$B$13</f>
        <v>10</v>
      </c>
      <c r="H1246" s="15" t="n">
        <f aca="false">IF(Q1246="",G1246*F1246*10,Q1246)</f>
        <v>10000</v>
      </c>
      <c r="I1246" s="18" t="n">
        <f aca="false">E1246+H1246</f>
        <v>11597775.81</v>
      </c>
      <c r="J1246" s="18" t="n">
        <f aca="false">J1245+(I1246-I1245)</f>
        <v>11547775.81</v>
      </c>
      <c r="K1246" s="67" t="n">
        <f aca="false">H1246/E1246</f>
        <v>0.000862978380317836</v>
      </c>
      <c r="L1246" s="67"/>
      <c r="M1246" s="64"/>
      <c r="N1246" s="16" t="str">
        <f aca="false">IF(M1246="","",SUMIF('Daily Fills'!L1225:L21211,'Growth Plan &amp; Statistics'!M1246,'Daily Fills'!O1225:O21211))</f>
        <v/>
      </c>
      <c r="O1246" s="15" t="str">
        <f aca="false">IF(N1246="","",SUMIF('Daily Fills'!L1225:L21211,'Growth Plan &amp; Statistics'!M1246,'Daily Fills'!P1225:P21211))</f>
        <v/>
      </c>
      <c r="P1246" s="15" t="str">
        <f aca="false">IF(O1246="","",SUMIF('Daily Fills'!L1225:L21223,'Growth Plan &amp; Statistics'!M1246,'Daily Fills'!E1225:E21223)/1000000)</f>
        <v/>
      </c>
      <c r="Q1246" s="16"/>
      <c r="R1246" s="16" t="str">
        <f aca="false">IF(N1246="","",F1246)</f>
        <v/>
      </c>
      <c r="S1246" s="10"/>
    </row>
    <row collapsed="false" customFormat="false" customHeight="false" hidden="false" ht="13.3" outlineLevel="0" r="1247">
      <c r="A1247" s="16" t="n">
        <v>1228</v>
      </c>
      <c r="B1247" s="16" t="n">
        <f aca="false">ROUNDUP(A1247/5,0)</f>
        <v>246</v>
      </c>
      <c r="C1247" s="16" t="n">
        <f aca="false">ROUNDUP(A1247/20.83333333,0)</f>
        <v>59</v>
      </c>
      <c r="D1247" s="65" t="inlineStr">
        <f aca="false">IF(M1247="",IF(C1247=C1246,D1246,EDATE(D1246,1)),M1247)</f>
        <is>
          <t/>
        </is>
      </c>
      <c r="E1247" s="16" t="n">
        <f aca="false">I1246</f>
        <v>11597775.81</v>
      </c>
      <c r="F1247" s="15" t="n">
        <f aca="false">ROUND(MIN($B$14,IF(SizeCalc="margin",E1247*$E$13*$E$12/100000,E1247*$I$13/$I$12/10)),2)</f>
        <v>100</v>
      </c>
      <c r="G1247" s="15" t="n">
        <f aca="false">$B$12*$B$13</f>
        <v>10</v>
      </c>
      <c r="H1247" s="15" t="n">
        <f aca="false">IF(Q1247="",G1247*F1247*10,Q1247)</f>
        <v>10000</v>
      </c>
      <c r="I1247" s="18" t="n">
        <f aca="false">E1247+H1247</f>
        <v>11607775.81</v>
      </c>
      <c r="J1247" s="18" t="n">
        <f aca="false">J1246+(I1247-I1246)</f>
        <v>11557775.81</v>
      </c>
      <c r="K1247" s="67" t="n">
        <f aca="false">H1247/E1247</f>
        <v>0.000862234290766136</v>
      </c>
      <c r="L1247" s="67"/>
      <c r="M1247" s="64"/>
      <c r="N1247" s="16" t="str">
        <f aca="false">IF(M1247="","",SUMIF('Daily Fills'!L1226:L21212,'Growth Plan &amp; Statistics'!M1247,'Daily Fills'!O1226:O21212))</f>
        <v/>
      </c>
      <c r="O1247" s="15" t="str">
        <f aca="false">IF(N1247="","",SUMIF('Daily Fills'!L1226:L21212,'Growth Plan &amp; Statistics'!M1247,'Daily Fills'!P1226:P21212))</f>
        <v/>
      </c>
      <c r="P1247" s="15" t="str">
        <f aca="false">IF(O1247="","",SUMIF('Daily Fills'!L1226:L21224,'Growth Plan &amp; Statistics'!M1247,'Daily Fills'!E1226:E21224)/1000000)</f>
        <v/>
      </c>
      <c r="Q1247" s="16"/>
      <c r="R1247" s="16" t="str">
        <f aca="false">IF(N1247="","",F1247)</f>
        <v/>
      </c>
      <c r="S1247" s="10"/>
    </row>
    <row collapsed="false" customFormat="false" customHeight="false" hidden="false" ht="13.3" outlineLevel="0" r="1248">
      <c r="A1248" s="16" t="n">
        <v>1229</v>
      </c>
      <c r="B1248" s="16" t="n">
        <f aca="false">ROUNDUP(A1248/5,0)</f>
        <v>246</v>
      </c>
      <c r="C1248" s="16" t="n">
        <f aca="false">ROUNDUP(A1248/20.83333333,0)</f>
        <v>59</v>
      </c>
      <c r="D1248" s="65" t="inlineStr">
        <f aca="false">IF(M1248="",IF(C1248=C1247,D1247,EDATE(D1247,1)),M1248)</f>
        <is>
          <t/>
        </is>
      </c>
      <c r="E1248" s="16" t="n">
        <f aca="false">I1247</f>
        <v>11607775.81</v>
      </c>
      <c r="F1248" s="15" t="n">
        <f aca="false">ROUND(MIN($B$14,IF(SizeCalc="margin",E1248*$E$13*$E$12/100000,E1248*$I$13/$I$12/10)),2)</f>
        <v>100</v>
      </c>
      <c r="G1248" s="15" t="n">
        <f aca="false">$B$12*$B$13</f>
        <v>10</v>
      </c>
      <c r="H1248" s="15" t="n">
        <f aca="false">IF(Q1248="",G1248*F1248*10,Q1248)</f>
        <v>10000</v>
      </c>
      <c r="I1248" s="18" t="n">
        <f aca="false">E1248+H1248</f>
        <v>11617775.81</v>
      </c>
      <c r="J1248" s="18" t="n">
        <f aca="false">J1247+(I1248-I1247)</f>
        <v>11567775.81</v>
      </c>
      <c r="K1248" s="67" t="n">
        <f aca="false">H1248/E1248</f>
        <v>0.000861491483268059</v>
      </c>
      <c r="L1248" s="67"/>
      <c r="M1248" s="64"/>
      <c r="N1248" s="16" t="str">
        <f aca="false">IF(M1248="","",SUMIF('Daily Fills'!L1227:L21213,'Growth Plan &amp; Statistics'!M1248,'Daily Fills'!O1227:O21213))</f>
        <v/>
      </c>
      <c r="O1248" s="15" t="str">
        <f aca="false">IF(N1248="","",SUMIF('Daily Fills'!L1227:L21213,'Growth Plan &amp; Statistics'!M1248,'Daily Fills'!P1227:P21213))</f>
        <v/>
      </c>
      <c r="P1248" s="15" t="str">
        <f aca="false">IF(O1248="","",SUMIF('Daily Fills'!L1227:L21225,'Growth Plan &amp; Statistics'!M1248,'Daily Fills'!E1227:E21225)/1000000)</f>
        <v/>
      </c>
      <c r="Q1248" s="16"/>
      <c r="R1248" s="16" t="str">
        <f aca="false">IF(N1248="","",F1248)</f>
        <v/>
      </c>
      <c r="S1248" s="10"/>
    </row>
    <row collapsed="false" customFormat="false" customHeight="false" hidden="false" ht="13.3" outlineLevel="0" r="1249">
      <c r="A1249" s="16" t="n">
        <v>1230</v>
      </c>
      <c r="B1249" s="16" t="n">
        <f aca="false">ROUNDUP(A1249/5,0)</f>
        <v>246</v>
      </c>
      <c r="C1249" s="16" t="n">
        <f aca="false">ROUNDUP(A1249/20.83333333,0)</f>
        <v>60</v>
      </c>
      <c r="D1249" s="65" t="n">
        <f aca="false">IF(M1249="",IF(C1249=C1248,D1248,EDATE(D1248,1)),M1249)</f>
        <v>43605</v>
      </c>
      <c r="E1249" s="16" t="n">
        <f aca="false">I1248</f>
        <v>11617775.81</v>
      </c>
      <c r="F1249" s="15" t="n">
        <f aca="false">ROUND(MIN($B$14,IF(SizeCalc="margin",E1249*$E$13*$E$12/100000,E1249*$I$13/$I$12/10)),2)</f>
        <v>100</v>
      </c>
      <c r="G1249" s="15" t="n">
        <f aca="false">$B$12*$B$13</f>
        <v>10</v>
      </c>
      <c r="H1249" s="15" t="n">
        <f aca="false">IF(Q1249="",G1249*F1249*10,Q1249)</f>
        <v>10000</v>
      </c>
      <c r="I1249" s="18" t="n">
        <f aca="false">E1249+H1249</f>
        <v>11627775.81</v>
      </c>
      <c r="J1249" s="18" t="n">
        <f aca="false">J1248+(I1249-I1248)</f>
        <v>11577775.81</v>
      </c>
      <c r="K1249" s="67" t="n">
        <f aca="false">H1249/E1249</f>
        <v>0.000860749954513023</v>
      </c>
      <c r="L1249" s="67"/>
      <c r="M1249" s="64"/>
      <c r="N1249" s="16" t="str">
        <f aca="false">IF(M1249="","",SUMIF('Daily Fills'!L1228:L21214,'Growth Plan &amp; Statistics'!M1249,'Daily Fills'!O1228:O21214))</f>
        <v/>
      </c>
      <c r="O1249" s="15" t="str">
        <f aca="false">IF(N1249="","",SUMIF('Daily Fills'!L1228:L21214,'Growth Plan &amp; Statistics'!M1249,'Daily Fills'!P1228:P21214))</f>
        <v/>
      </c>
      <c r="P1249" s="15" t="str">
        <f aca="false">IF(O1249="","",SUMIF('Daily Fills'!L1228:L21226,'Growth Plan &amp; Statistics'!M1249,'Daily Fills'!E1228:E21226)/1000000)</f>
        <v/>
      </c>
      <c r="Q1249" s="16"/>
      <c r="R1249" s="16" t="str">
        <f aca="false">IF(N1249="","",F1249)</f>
        <v/>
      </c>
      <c r="S1249" s="10"/>
    </row>
    <row collapsed="false" customFormat="false" customHeight="false" hidden="false" ht="13.3" outlineLevel="0" r="1250">
      <c r="A1250" s="16" t="n">
        <v>1231</v>
      </c>
      <c r="B1250" s="16" t="n">
        <f aca="false">ROUNDUP(A1250/5,0)</f>
        <v>247</v>
      </c>
      <c r="C1250" s="16" t="n">
        <f aca="false">ROUNDUP(A1250/20.83333333,0)</f>
        <v>60</v>
      </c>
      <c r="D1250" s="65" t="inlineStr">
        <f aca="false">IF(M1250="",IF(C1250=C1249,D1249,EDATE(D1249,1)),M1250)</f>
        <is>
          <t/>
        </is>
      </c>
      <c r="E1250" s="16" t="n">
        <f aca="false">I1249</f>
        <v>11627775.81</v>
      </c>
      <c r="F1250" s="15" t="n">
        <f aca="false">ROUND(MIN($B$14,IF(SizeCalc="margin",E1250*$E$13*$E$12/100000,E1250*$I$13/$I$12/10)),2)</f>
        <v>100</v>
      </c>
      <c r="G1250" s="15" t="n">
        <f aca="false">$B$12*$B$13</f>
        <v>10</v>
      </c>
      <c r="H1250" s="15" t="n">
        <f aca="false">IF(Q1250="",G1250*F1250*10,Q1250)</f>
        <v>10000</v>
      </c>
      <c r="I1250" s="18" t="n">
        <f aca="false">E1250+H1250</f>
        <v>11637775.81</v>
      </c>
      <c r="J1250" s="18" t="n">
        <f aca="false">J1249+(I1250-I1249)</f>
        <v>11587775.81</v>
      </c>
      <c r="K1250" s="67" t="n">
        <f aca="false">H1250/E1250</f>
        <v>0.000860009701201833</v>
      </c>
      <c r="L1250" s="67"/>
      <c r="M1250" s="64"/>
      <c r="N1250" s="16" t="str">
        <f aca="false">IF(M1250="","",SUMIF('Daily Fills'!L1229:L21215,'Growth Plan &amp; Statistics'!M1250,'Daily Fills'!O1229:O21215))</f>
        <v/>
      </c>
      <c r="O1250" s="15" t="str">
        <f aca="false">IF(N1250="","",SUMIF('Daily Fills'!L1229:L21215,'Growth Plan &amp; Statistics'!M1250,'Daily Fills'!P1229:P21215))</f>
        <v/>
      </c>
      <c r="P1250" s="15" t="str">
        <f aca="false">IF(O1250="","",SUMIF('Daily Fills'!L1229:L21227,'Growth Plan &amp; Statistics'!M1250,'Daily Fills'!E1229:E21227)/1000000)</f>
        <v/>
      </c>
      <c r="Q1250" s="16"/>
      <c r="R1250" s="16" t="str">
        <f aca="false">IF(N1250="","",F1250)</f>
        <v/>
      </c>
      <c r="S1250" s="10"/>
    </row>
    <row collapsed="false" customFormat="false" customHeight="false" hidden="false" ht="13.3" outlineLevel="0" r="1251">
      <c r="A1251" s="16" t="n">
        <v>1232</v>
      </c>
      <c r="B1251" s="16" t="n">
        <f aca="false">ROUNDUP(A1251/5,0)</f>
        <v>247</v>
      </c>
      <c r="C1251" s="16" t="n">
        <f aca="false">ROUNDUP(A1251/20.83333333,0)</f>
        <v>60</v>
      </c>
      <c r="D1251" s="65" t="inlineStr">
        <f aca="false">IF(M1251="",IF(C1251=C1250,D1250,EDATE(D1250,1)),M1251)</f>
        <is>
          <t/>
        </is>
      </c>
      <c r="E1251" s="16" t="n">
        <f aca="false">I1250</f>
        <v>11637775.81</v>
      </c>
      <c r="F1251" s="15" t="n">
        <f aca="false">ROUND(MIN($B$14,IF(SizeCalc="margin",E1251*$E$13*$E$12/100000,E1251*$I$13/$I$12/10)),2)</f>
        <v>100</v>
      </c>
      <c r="G1251" s="15" t="n">
        <f aca="false">$B$12*$B$13</f>
        <v>10</v>
      </c>
      <c r="H1251" s="15" t="n">
        <f aca="false">IF(Q1251="",G1251*F1251*10,Q1251)</f>
        <v>10000</v>
      </c>
      <c r="I1251" s="18" t="n">
        <f aca="false">E1251+H1251</f>
        <v>11647775.81</v>
      </c>
      <c r="J1251" s="18" t="n">
        <f aca="false">J1250+(I1251-I1250)</f>
        <v>11597775.81</v>
      </c>
      <c r="K1251" s="67" t="n">
        <f aca="false">H1251/E1251</f>
        <v>0.000859270720046634</v>
      </c>
      <c r="L1251" s="67"/>
      <c r="M1251" s="64"/>
      <c r="N1251" s="16" t="str">
        <f aca="false">IF(M1251="","",SUMIF('Daily Fills'!L1230:L21216,'Growth Plan &amp; Statistics'!M1251,'Daily Fills'!O1230:O21216))</f>
        <v/>
      </c>
      <c r="O1251" s="15" t="str">
        <f aca="false">IF(N1251="","",SUMIF('Daily Fills'!L1230:L21216,'Growth Plan &amp; Statistics'!M1251,'Daily Fills'!P1230:P21216))</f>
        <v/>
      </c>
      <c r="P1251" s="15" t="str">
        <f aca="false">IF(O1251="","",SUMIF('Daily Fills'!L1230:L21228,'Growth Plan &amp; Statistics'!M1251,'Daily Fills'!E1230:E21228)/1000000)</f>
        <v/>
      </c>
      <c r="Q1251" s="16"/>
      <c r="R1251" s="16" t="str">
        <f aca="false">IF(N1251="","",F1251)</f>
        <v/>
      </c>
      <c r="S1251" s="10"/>
    </row>
    <row collapsed="false" customFormat="false" customHeight="false" hidden="false" ht="13.3" outlineLevel="0" r="1252">
      <c r="A1252" s="16" t="n">
        <v>1233</v>
      </c>
      <c r="B1252" s="16" t="n">
        <f aca="false">ROUNDUP(A1252/5,0)</f>
        <v>247</v>
      </c>
      <c r="C1252" s="16" t="n">
        <f aca="false">ROUNDUP(A1252/20.83333333,0)</f>
        <v>60</v>
      </c>
      <c r="D1252" s="65" t="inlineStr">
        <f aca="false">IF(M1252="",IF(C1252=C1251,D1251,EDATE(D1251,1)),M1252)</f>
        <is>
          <t/>
        </is>
      </c>
      <c r="E1252" s="16" t="n">
        <f aca="false">I1251</f>
        <v>11647775.81</v>
      </c>
      <c r="F1252" s="15" t="n">
        <f aca="false">ROUND(MIN($B$14,IF(SizeCalc="margin",E1252*$E$13*$E$12/100000,E1252*$I$13/$I$12/10)),2)</f>
        <v>100</v>
      </c>
      <c r="G1252" s="15" t="n">
        <f aca="false">$B$12*$B$13</f>
        <v>10</v>
      </c>
      <c r="H1252" s="15" t="n">
        <f aca="false">IF(Q1252="",G1252*F1252*10,Q1252)</f>
        <v>10000</v>
      </c>
      <c r="I1252" s="18" t="n">
        <f aca="false">E1252+H1252</f>
        <v>11657775.81</v>
      </c>
      <c r="J1252" s="18" t="n">
        <f aca="false">J1251+(I1252-I1251)</f>
        <v>11607775.81</v>
      </c>
      <c r="K1252" s="67" t="n">
        <f aca="false">H1252/E1252</f>
        <v>0.000858533007770863</v>
      </c>
      <c r="L1252" s="67"/>
      <c r="M1252" s="64"/>
      <c r="N1252" s="16" t="str">
        <f aca="false">IF(M1252="","",SUMIF('Daily Fills'!L1231:L21217,'Growth Plan &amp; Statistics'!M1252,'Daily Fills'!O1231:O21217))</f>
        <v/>
      </c>
      <c r="O1252" s="15" t="str">
        <f aca="false">IF(N1252="","",SUMIF('Daily Fills'!L1231:L21217,'Growth Plan &amp; Statistics'!M1252,'Daily Fills'!P1231:P21217))</f>
        <v/>
      </c>
      <c r="P1252" s="15" t="str">
        <f aca="false">IF(O1252="","",SUMIF('Daily Fills'!L1231:L21229,'Growth Plan &amp; Statistics'!M1252,'Daily Fills'!E1231:E21229)/1000000)</f>
        <v/>
      </c>
      <c r="Q1252" s="16"/>
      <c r="R1252" s="16" t="str">
        <f aca="false">IF(N1252="","",F1252)</f>
        <v/>
      </c>
      <c r="S1252" s="10"/>
    </row>
    <row collapsed="false" customFormat="false" customHeight="false" hidden="false" ht="13.3" outlineLevel="0" r="1253">
      <c r="A1253" s="16" t="n">
        <v>1234</v>
      </c>
      <c r="B1253" s="16" t="n">
        <f aca="false">ROUNDUP(A1253/5,0)</f>
        <v>247</v>
      </c>
      <c r="C1253" s="16" t="n">
        <f aca="false">ROUNDUP(A1253/20.83333333,0)</f>
        <v>60</v>
      </c>
      <c r="D1253" s="65" t="inlineStr">
        <f aca="false">IF(M1253="",IF(C1253=C1252,D1252,EDATE(D1252,1)),M1253)</f>
        <is>
          <t/>
        </is>
      </c>
      <c r="E1253" s="16" t="n">
        <f aca="false">I1252</f>
        <v>11657775.81</v>
      </c>
      <c r="F1253" s="15" t="n">
        <f aca="false">ROUND(MIN($B$14,IF(SizeCalc="margin",E1253*$E$13*$E$12/100000,E1253*$I$13/$I$12/10)),2)</f>
        <v>100</v>
      </c>
      <c r="G1253" s="15" t="n">
        <f aca="false">$B$12*$B$13</f>
        <v>10</v>
      </c>
      <c r="H1253" s="15" t="n">
        <f aca="false">IF(Q1253="",G1253*F1253*10,Q1253)</f>
        <v>10000</v>
      </c>
      <c r="I1253" s="18" t="n">
        <f aca="false">E1253+H1253</f>
        <v>11667775.81</v>
      </c>
      <c r="J1253" s="18" t="n">
        <f aca="false">J1252+(I1253-I1252)</f>
        <v>11617775.81</v>
      </c>
      <c r="K1253" s="67" t="n">
        <f aca="false">H1253/E1253</f>
        <v>0.000857796561109198</v>
      </c>
      <c r="L1253" s="67"/>
      <c r="M1253" s="64"/>
      <c r="N1253" s="16" t="str">
        <f aca="false">IF(M1253="","",SUMIF('Daily Fills'!L1232:L21218,'Growth Plan &amp; Statistics'!M1253,'Daily Fills'!O1232:O21218))</f>
        <v/>
      </c>
      <c r="O1253" s="15" t="str">
        <f aca="false">IF(N1253="","",SUMIF('Daily Fills'!L1232:L21218,'Growth Plan &amp; Statistics'!M1253,'Daily Fills'!P1232:P21218))</f>
        <v/>
      </c>
      <c r="P1253" s="15" t="str">
        <f aca="false">IF(O1253="","",SUMIF('Daily Fills'!L1232:L21230,'Growth Plan &amp; Statistics'!M1253,'Daily Fills'!E1232:E21230)/1000000)</f>
        <v/>
      </c>
      <c r="Q1253" s="16"/>
      <c r="R1253" s="16" t="str">
        <f aca="false">IF(N1253="","",F1253)</f>
        <v/>
      </c>
      <c r="S1253" s="10"/>
    </row>
    <row collapsed="false" customFormat="false" customHeight="false" hidden="false" ht="13.3" outlineLevel="0" r="1254">
      <c r="A1254" s="16" t="n">
        <v>1235</v>
      </c>
      <c r="B1254" s="16" t="n">
        <f aca="false">ROUNDUP(A1254/5,0)</f>
        <v>247</v>
      </c>
      <c r="C1254" s="16" t="n">
        <f aca="false">ROUNDUP(A1254/20.83333333,0)</f>
        <v>60</v>
      </c>
      <c r="D1254" s="65" t="inlineStr">
        <f aca="false">IF(M1254="",IF(C1254=C1253,D1253,EDATE(D1253,1)),M1254)</f>
        <is>
          <t/>
        </is>
      </c>
      <c r="E1254" s="16" t="n">
        <f aca="false">I1253</f>
        <v>11667775.81</v>
      </c>
      <c r="F1254" s="15" t="n">
        <f aca="false">ROUND(MIN($B$14,IF(SizeCalc="margin",E1254*$E$13*$E$12/100000,E1254*$I$13/$I$12/10)),2)</f>
        <v>100</v>
      </c>
      <c r="G1254" s="15" t="n">
        <f aca="false">$B$12*$B$13</f>
        <v>10</v>
      </c>
      <c r="H1254" s="15" t="n">
        <f aca="false">IF(Q1254="",G1254*F1254*10,Q1254)</f>
        <v>10000</v>
      </c>
      <c r="I1254" s="18" t="n">
        <f aca="false">E1254+H1254</f>
        <v>11677775.81</v>
      </c>
      <c r="J1254" s="18" t="n">
        <f aca="false">J1253+(I1254-I1253)</f>
        <v>11627775.81</v>
      </c>
      <c r="K1254" s="67" t="n">
        <f aca="false">H1254/E1254</f>
        <v>0.000857061376807513</v>
      </c>
      <c r="L1254" s="67"/>
      <c r="M1254" s="64"/>
      <c r="N1254" s="16" t="str">
        <f aca="false">IF(M1254="","",SUMIF('Daily Fills'!L1233:L21219,'Growth Plan &amp; Statistics'!M1254,'Daily Fills'!O1233:O21219))</f>
        <v/>
      </c>
      <c r="O1254" s="15" t="str">
        <f aca="false">IF(N1254="","",SUMIF('Daily Fills'!L1233:L21219,'Growth Plan &amp; Statistics'!M1254,'Daily Fills'!P1233:P21219))</f>
        <v/>
      </c>
      <c r="P1254" s="15" t="str">
        <f aca="false">IF(O1254="","",SUMIF('Daily Fills'!L1233:L21231,'Growth Plan &amp; Statistics'!M1254,'Daily Fills'!E1233:E21231)/1000000)</f>
        <v/>
      </c>
      <c r="Q1254" s="16"/>
      <c r="R1254" s="16" t="str">
        <f aca="false">IF(N1254="","",F1254)</f>
        <v/>
      </c>
      <c r="S1254" s="10"/>
    </row>
    <row collapsed="false" customFormat="false" customHeight="false" hidden="false" ht="13.3" outlineLevel="0" r="1255">
      <c r="A1255" s="16" t="n">
        <v>1236</v>
      </c>
      <c r="B1255" s="16" t="n">
        <f aca="false">ROUNDUP(A1255/5,0)</f>
        <v>248</v>
      </c>
      <c r="C1255" s="16" t="n">
        <f aca="false">ROUNDUP(A1255/20.83333333,0)</f>
        <v>60</v>
      </c>
      <c r="D1255" s="65" t="inlineStr">
        <f aca="false">IF(M1255="",IF(C1255=C1254,D1254,EDATE(D1254,1)),M1255)</f>
        <is>
          <t/>
        </is>
      </c>
      <c r="E1255" s="16" t="n">
        <f aca="false">I1254</f>
        <v>11677775.81</v>
      </c>
      <c r="F1255" s="15" t="n">
        <f aca="false">ROUND(MIN($B$14,IF(SizeCalc="margin",E1255*$E$13*$E$12/100000,E1255*$I$13/$I$12/10)),2)</f>
        <v>100</v>
      </c>
      <c r="G1255" s="15" t="n">
        <f aca="false">$B$12*$B$13</f>
        <v>10</v>
      </c>
      <c r="H1255" s="15" t="n">
        <f aca="false">IF(Q1255="",G1255*F1255*10,Q1255)</f>
        <v>10000</v>
      </c>
      <c r="I1255" s="18" t="n">
        <f aca="false">E1255+H1255</f>
        <v>11687775.81</v>
      </c>
      <c r="J1255" s="18" t="n">
        <f aca="false">J1254+(I1255-I1254)</f>
        <v>11637775.81</v>
      </c>
      <c r="K1255" s="67" t="n">
        <f aca="false">H1255/E1255</f>
        <v>0.000856327451622827</v>
      </c>
      <c r="L1255" s="67"/>
      <c r="M1255" s="64"/>
      <c r="N1255" s="16" t="str">
        <f aca="false">IF(M1255="","",SUMIF('Daily Fills'!L1234:L21220,'Growth Plan &amp; Statistics'!M1255,'Daily Fills'!O1234:O21220))</f>
        <v/>
      </c>
      <c r="O1255" s="15" t="str">
        <f aca="false">IF(N1255="","",SUMIF('Daily Fills'!L1234:L21220,'Growth Plan &amp; Statistics'!M1255,'Daily Fills'!P1234:P21220))</f>
        <v/>
      </c>
      <c r="P1255" s="15" t="str">
        <f aca="false">IF(O1255="","",SUMIF('Daily Fills'!L1234:L21232,'Growth Plan &amp; Statistics'!M1255,'Daily Fills'!E1234:E21232)/1000000)</f>
        <v/>
      </c>
      <c r="Q1255" s="16"/>
      <c r="R1255" s="16" t="str">
        <f aca="false">IF(N1255="","",F1255)</f>
        <v/>
      </c>
      <c r="S1255" s="10"/>
    </row>
    <row collapsed="false" customFormat="false" customHeight="false" hidden="false" ht="13.3" outlineLevel="0" r="1256">
      <c r="A1256" s="16" t="n">
        <v>1237</v>
      </c>
      <c r="B1256" s="16" t="n">
        <f aca="false">ROUNDUP(A1256/5,0)</f>
        <v>248</v>
      </c>
      <c r="C1256" s="16" t="n">
        <f aca="false">ROUNDUP(A1256/20.83333333,0)</f>
        <v>60</v>
      </c>
      <c r="D1256" s="65" t="inlineStr">
        <f aca="false">IF(M1256="",IF(C1256=C1255,D1255,EDATE(D1255,1)),M1256)</f>
        <is>
          <t/>
        </is>
      </c>
      <c r="E1256" s="16" t="n">
        <f aca="false">I1255</f>
        <v>11687775.81</v>
      </c>
      <c r="F1256" s="15" t="n">
        <f aca="false">ROUND(MIN($B$14,IF(SizeCalc="margin",E1256*$E$13*$E$12/100000,E1256*$I$13/$I$12/10)),2)</f>
        <v>100</v>
      </c>
      <c r="G1256" s="15" t="n">
        <f aca="false">$B$12*$B$13</f>
        <v>10</v>
      </c>
      <c r="H1256" s="15" t="n">
        <f aca="false">IF(Q1256="",G1256*F1256*10,Q1256)</f>
        <v>10000</v>
      </c>
      <c r="I1256" s="18" t="n">
        <f aca="false">E1256+H1256</f>
        <v>11697775.81</v>
      </c>
      <c r="J1256" s="18" t="n">
        <f aca="false">J1255+(I1256-I1255)</f>
        <v>11647775.81</v>
      </c>
      <c r="K1256" s="67" t="n">
        <f aca="false">H1256/E1256</f>
        <v>0.000855594782323259</v>
      </c>
      <c r="L1256" s="67"/>
      <c r="M1256" s="64"/>
      <c r="N1256" s="16" t="str">
        <f aca="false">IF(M1256="","",SUMIF('Daily Fills'!L1235:L21221,'Growth Plan &amp; Statistics'!M1256,'Daily Fills'!O1235:O21221))</f>
        <v/>
      </c>
      <c r="O1256" s="15" t="str">
        <f aca="false">IF(N1256="","",SUMIF('Daily Fills'!L1235:L21221,'Growth Plan &amp; Statistics'!M1256,'Daily Fills'!P1235:P21221))</f>
        <v/>
      </c>
      <c r="P1256" s="15" t="str">
        <f aca="false">IF(O1256="","",SUMIF('Daily Fills'!L1235:L21233,'Growth Plan &amp; Statistics'!M1256,'Daily Fills'!E1235:E21233)/1000000)</f>
        <v/>
      </c>
      <c r="Q1256" s="16"/>
      <c r="R1256" s="16" t="str">
        <f aca="false">IF(N1256="","",F1256)</f>
        <v/>
      </c>
      <c r="S1256" s="10"/>
    </row>
    <row collapsed="false" customFormat="false" customHeight="false" hidden="false" ht="13.3" outlineLevel="0" r="1257">
      <c r="A1257" s="16" t="n">
        <v>1238</v>
      </c>
      <c r="B1257" s="16" t="n">
        <f aca="false">ROUNDUP(A1257/5,0)</f>
        <v>248</v>
      </c>
      <c r="C1257" s="16" t="n">
        <f aca="false">ROUNDUP(A1257/20.83333333,0)</f>
        <v>60</v>
      </c>
      <c r="D1257" s="65" t="inlineStr">
        <f aca="false">IF(M1257="",IF(C1257=C1256,D1256,EDATE(D1256,1)),M1257)</f>
        <is>
          <t/>
        </is>
      </c>
      <c r="E1257" s="16" t="n">
        <f aca="false">I1256</f>
        <v>11697775.81</v>
      </c>
      <c r="F1257" s="15" t="n">
        <f aca="false">ROUND(MIN($B$14,IF(SizeCalc="margin",E1257*$E$13*$E$12/100000,E1257*$I$13/$I$12/10)),2)</f>
        <v>100</v>
      </c>
      <c r="G1257" s="15" t="n">
        <f aca="false">$B$12*$B$13</f>
        <v>10</v>
      </c>
      <c r="H1257" s="15" t="n">
        <f aca="false">IF(Q1257="",G1257*F1257*10,Q1257)</f>
        <v>10000</v>
      </c>
      <c r="I1257" s="18" t="n">
        <f aca="false">E1257+H1257</f>
        <v>11707775.81</v>
      </c>
      <c r="J1257" s="18" t="n">
        <f aca="false">J1256+(I1257-I1256)</f>
        <v>11657775.81</v>
      </c>
      <c r="K1257" s="67" t="n">
        <f aca="false">H1257/E1257</f>
        <v>0.000854863365687977</v>
      </c>
      <c r="L1257" s="67"/>
      <c r="M1257" s="64"/>
      <c r="N1257" s="16" t="str">
        <f aca="false">IF(M1257="","",SUMIF('Daily Fills'!L1236:L21222,'Growth Plan &amp; Statistics'!M1257,'Daily Fills'!O1236:O21222))</f>
        <v/>
      </c>
      <c r="O1257" s="15" t="str">
        <f aca="false">IF(N1257="","",SUMIF('Daily Fills'!L1236:L21222,'Growth Plan &amp; Statistics'!M1257,'Daily Fills'!P1236:P21222))</f>
        <v/>
      </c>
      <c r="P1257" s="15" t="str">
        <f aca="false">IF(O1257="","",SUMIF('Daily Fills'!L1236:L21234,'Growth Plan &amp; Statistics'!M1257,'Daily Fills'!E1236:E21234)/1000000)</f>
        <v/>
      </c>
      <c r="Q1257" s="16"/>
      <c r="R1257" s="16" t="str">
        <f aca="false">IF(N1257="","",F1257)</f>
        <v/>
      </c>
      <c r="S1257" s="10"/>
    </row>
    <row collapsed="false" customFormat="false" customHeight="false" hidden="false" ht="13.3" outlineLevel="0" r="1258">
      <c r="A1258" s="16" t="n">
        <v>1239</v>
      </c>
      <c r="B1258" s="16" t="n">
        <f aca="false">ROUNDUP(A1258/5,0)</f>
        <v>248</v>
      </c>
      <c r="C1258" s="16" t="n">
        <f aca="false">ROUNDUP(A1258/20.83333333,0)</f>
        <v>60</v>
      </c>
      <c r="D1258" s="65" t="inlineStr">
        <f aca="false">IF(M1258="",IF(C1258=C1257,D1257,EDATE(D1257,1)),M1258)</f>
        <is>
          <t/>
        </is>
      </c>
      <c r="E1258" s="16" t="n">
        <f aca="false">I1257</f>
        <v>11707775.81</v>
      </c>
      <c r="F1258" s="15" t="n">
        <f aca="false">ROUND(MIN($B$14,IF(SizeCalc="margin",E1258*$E$13*$E$12/100000,E1258*$I$13/$I$12/10)),2)</f>
        <v>100</v>
      </c>
      <c r="G1258" s="15" t="n">
        <f aca="false">$B$12*$B$13</f>
        <v>10</v>
      </c>
      <c r="H1258" s="15" t="n">
        <f aca="false">IF(Q1258="",G1258*F1258*10,Q1258)</f>
        <v>10000</v>
      </c>
      <c r="I1258" s="18" t="n">
        <f aca="false">E1258+H1258</f>
        <v>11717775.81</v>
      </c>
      <c r="J1258" s="18" t="n">
        <f aca="false">J1257+(I1258-I1257)</f>
        <v>11667775.81</v>
      </c>
      <c r="K1258" s="67" t="n">
        <f aca="false">H1258/E1258</f>
        <v>0.000854133198507155</v>
      </c>
      <c r="L1258" s="67"/>
      <c r="M1258" s="64"/>
      <c r="N1258" s="16" t="str">
        <f aca="false">IF(M1258="","",SUMIF('Daily Fills'!L1237:L21223,'Growth Plan &amp; Statistics'!M1258,'Daily Fills'!O1237:O21223))</f>
        <v/>
      </c>
      <c r="O1258" s="15" t="str">
        <f aca="false">IF(N1258="","",SUMIF('Daily Fills'!L1237:L21223,'Growth Plan &amp; Statistics'!M1258,'Daily Fills'!P1237:P21223))</f>
        <v/>
      </c>
      <c r="P1258" s="15" t="str">
        <f aca="false">IF(O1258="","",SUMIF('Daily Fills'!L1237:L21235,'Growth Plan &amp; Statistics'!M1258,'Daily Fills'!E1237:E21235)/1000000)</f>
        <v/>
      </c>
      <c r="Q1258" s="16"/>
      <c r="R1258" s="16" t="str">
        <f aca="false">IF(N1258="","",F1258)</f>
        <v/>
      </c>
      <c r="S1258" s="10"/>
    </row>
    <row collapsed="false" customFormat="false" customHeight="false" hidden="false" ht="13.3" outlineLevel="0" r="1259">
      <c r="A1259" s="16" t="n">
        <v>1240</v>
      </c>
      <c r="B1259" s="16" t="n">
        <f aca="false">ROUNDUP(A1259/5,0)</f>
        <v>248</v>
      </c>
      <c r="C1259" s="16" t="n">
        <f aca="false">ROUNDUP(A1259/20.83333333,0)</f>
        <v>60</v>
      </c>
      <c r="D1259" s="65" t="inlineStr">
        <f aca="false">IF(M1259="",IF(C1259=C1258,D1258,EDATE(D1258,1)),M1259)</f>
        <is>
          <t/>
        </is>
      </c>
      <c r="E1259" s="16" t="n">
        <f aca="false">I1258</f>
        <v>11717775.81</v>
      </c>
      <c r="F1259" s="15" t="n">
        <f aca="false">ROUND(MIN($B$14,IF(SizeCalc="margin",E1259*$E$13*$E$12/100000,E1259*$I$13/$I$12/10)),2)</f>
        <v>100</v>
      </c>
      <c r="G1259" s="15" t="n">
        <f aca="false">$B$12*$B$13</f>
        <v>10</v>
      </c>
      <c r="H1259" s="15" t="n">
        <f aca="false">IF(Q1259="",G1259*F1259*10,Q1259)</f>
        <v>10000</v>
      </c>
      <c r="I1259" s="18" t="n">
        <f aca="false">E1259+H1259</f>
        <v>11727775.81</v>
      </c>
      <c r="J1259" s="18" t="n">
        <f aca="false">J1258+(I1259-I1258)</f>
        <v>11677775.81</v>
      </c>
      <c r="K1259" s="67" t="n">
        <f aca="false">H1259/E1259</f>
        <v>0.000853404277581925</v>
      </c>
      <c r="L1259" s="67"/>
      <c r="M1259" s="64"/>
      <c r="N1259" s="16" t="str">
        <f aca="false">IF(M1259="","",SUMIF('Daily Fills'!L1238:L21224,'Growth Plan &amp; Statistics'!M1259,'Daily Fills'!O1238:O21224))</f>
        <v/>
      </c>
      <c r="O1259" s="15" t="str">
        <f aca="false">IF(N1259="","",SUMIF('Daily Fills'!L1238:L21224,'Growth Plan &amp; Statistics'!M1259,'Daily Fills'!P1238:P21224))</f>
        <v/>
      </c>
      <c r="P1259" s="15" t="str">
        <f aca="false">IF(O1259="","",SUMIF('Daily Fills'!L1238:L21236,'Growth Plan &amp; Statistics'!M1259,'Daily Fills'!E1238:E21236)/1000000)</f>
        <v/>
      </c>
      <c r="Q1259" s="16"/>
      <c r="R1259" s="16" t="str">
        <f aca="false">IF(N1259="","",F1259)</f>
        <v/>
      </c>
      <c r="S1259" s="10"/>
    </row>
    <row collapsed="false" customFormat="false" customHeight="false" hidden="false" ht="13.3" outlineLevel="0" r="1260">
      <c r="A1260" s="16" t="n">
        <v>1241</v>
      </c>
      <c r="B1260" s="16" t="n">
        <f aca="false">ROUNDUP(A1260/5,0)</f>
        <v>249</v>
      </c>
      <c r="C1260" s="16" t="n">
        <f aca="false">ROUNDUP(A1260/20.83333333,0)</f>
        <v>60</v>
      </c>
      <c r="D1260" s="65" t="inlineStr">
        <f aca="false">IF(M1260="",IF(C1260=C1259,D1259,EDATE(D1259,1)),M1260)</f>
        <is>
          <t/>
        </is>
      </c>
      <c r="E1260" s="16" t="n">
        <f aca="false">I1259</f>
        <v>11727775.81</v>
      </c>
      <c r="F1260" s="15" t="n">
        <f aca="false">ROUND(MIN($B$14,IF(SizeCalc="margin",E1260*$E$13*$E$12/100000,E1260*$I$13/$I$12/10)),2)</f>
        <v>100</v>
      </c>
      <c r="G1260" s="15" t="n">
        <f aca="false">$B$12*$B$13</f>
        <v>10</v>
      </c>
      <c r="H1260" s="15" t="n">
        <f aca="false">IF(Q1260="",G1260*F1260*10,Q1260)</f>
        <v>10000</v>
      </c>
      <c r="I1260" s="18" t="n">
        <f aca="false">E1260+H1260</f>
        <v>11737775.81</v>
      </c>
      <c r="J1260" s="18" t="n">
        <f aca="false">J1259+(I1260-I1259)</f>
        <v>11687775.81</v>
      </c>
      <c r="K1260" s="67" t="n">
        <f aca="false">H1260/E1260</f>
        <v>0.000852676599724326</v>
      </c>
      <c r="L1260" s="67"/>
      <c r="M1260" s="64"/>
      <c r="N1260" s="16" t="str">
        <f aca="false">IF(M1260="","",SUMIF('Daily Fills'!L1239:L21225,'Growth Plan &amp; Statistics'!M1260,'Daily Fills'!O1239:O21225))</f>
        <v/>
      </c>
      <c r="O1260" s="15" t="str">
        <f aca="false">IF(N1260="","",SUMIF('Daily Fills'!L1239:L21225,'Growth Plan &amp; Statistics'!M1260,'Daily Fills'!P1239:P21225))</f>
        <v/>
      </c>
      <c r="P1260" s="15" t="str">
        <f aca="false">IF(O1260="","",SUMIF('Daily Fills'!L1239:L21237,'Growth Plan &amp; Statistics'!M1260,'Daily Fills'!E1239:E21237)/1000000)</f>
        <v/>
      </c>
      <c r="Q1260" s="16"/>
      <c r="R1260" s="16" t="str">
        <f aca="false">IF(N1260="","",F1260)</f>
        <v/>
      </c>
      <c r="S1260" s="10"/>
    </row>
    <row collapsed="false" customFormat="false" customHeight="false" hidden="false" ht="13.3" outlineLevel="0" r="1261">
      <c r="A1261" s="16" t="n">
        <v>1242</v>
      </c>
      <c r="B1261" s="16" t="n">
        <f aca="false">ROUNDUP(A1261/5,0)</f>
        <v>249</v>
      </c>
      <c r="C1261" s="16" t="n">
        <f aca="false">ROUNDUP(A1261/20.83333333,0)</f>
        <v>60</v>
      </c>
      <c r="D1261" s="65" t="inlineStr">
        <f aca="false">IF(M1261="",IF(C1261=C1260,D1260,EDATE(D1260,1)),M1261)</f>
        <is>
          <t/>
        </is>
      </c>
      <c r="E1261" s="16" t="n">
        <f aca="false">I1260</f>
        <v>11737775.81</v>
      </c>
      <c r="F1261" s="15" t="n">
        <f aca="false">ROUND(MIN($B$14,IF(SizeCalc="margin",E1261*$E$13*$E$12/100000,E1261*$I$13/$I$12/10)),2)</f>
        <v>100</v>
      </c>
      <c r="G1261" s="15" t="n">
        <f aca="false">$B$12*$B$13</f>
        <v>10</v>
      </c>
      <c r="H1261" s="15" t="n">
        <f aca="false">IF(Q1261="",G1261*F1261*10,Q1261)</f>
        <v>10000</v>
      </c>
      <c r="I1261" s="18" t="n">
        <f aca="false">E1261+H1261</f>
        <v>11747775.81</v>
      </c>
      <c r="J1261" s="18" t="n">
        <f aca="false">J1260+(I1261-I1260)</f>
        <v>11697775.81</v>
      </c>
      <c r="K1261" s="67" t="n">
        <f aca="false">H1261/E1261</f>
        <v>0.000851950161757264</v>
      </c>
      <c r="L1261" s="67"/>
      <c r="M1261" s="64"/>
      <c r="N1261" s="16" t="str">
        <f aca="false">IF(M1261="","",SUMIF('Daily Fills'!L1240:L21226,'Growth Plan &amp; Statistics'!M1261,'Daily Fills'!O1240:O21226))</f>
        <v/>
      </c>
      <c r="O1261" s="15" t="str">
        <f aca="false">IF(N1261="","",SUMIF('Daily Fills'!L1240:L21226,'Growth Plan &amp; Statistics'!M1261,'Daily Fills'!P1240:P21226))</f>
        <v/>
      </c>
      <c r="P1261" s="15" t="str">
        <f aca="false">IF(O1261="","",SUMIF('Daily Fills'!L1240:L21238,'Growth Plan &amp; Statistics'!M1261,'Daily Fills'!E1240:E21238)/1000000)</f>
        <v/>
      </c>
      <c r="Q1261" s="16"/>
      <c r="R1261" s="16" t="str">
        <f aca="false">IF(N1261="","",F1261)</f>
        <v/>
      </c>
      <c r="S1261" s="10"/>
    </row>
    <row collapsed="false" customFormat="false" customHeight="false" hidden="false" ht="13.3" outlineLevel="0" r="1262">
      <c r="A1262" s="16" t="n">
        <v>1243</v>
      </c>
      <c r="B1262" s="16" t="n">
        <f aca="false">ROUNDUP(A1262/5,0)</f>
        <v>249</v>
      </c>
      <c r="C1262" s="16" t="n">
        <f aca="false">ROUNDUP(A1262/20.83333333,0)</f>
        <v>60</v>
      </c>
      <c r="D1262" s="65" t="inlineStr">
        <f aca="false">IF(M1262="",IF(C1262=C1261,D1261,EDATE(D1261,1)),M1262)</f>
        <is>
          <t/>
        </is>
      </c>
      <c r="E1262" s="16" t="n">
        <f aca="false">I1261</f>
        <v>11747775.81</v>
      </c>
      <c r="F1262" s="15" t="n">
        <f aca="false">ROUND(MIN($B$14,IF(SizeCalc="margin",E1262*$E$13*$E$12/100000,E1262*$I$13/$I$12/10)),2)</f>
        <v>100</v>
      </c>
      <c r="G1262" s="15" t="n">
        <f aca="false">$B$12*$B$13</f>
        <v>10</v>
      </c>
      <c r="H1262" s="15" t="n">
        <f aca="false">IF(Q1262="",G1262*F1262*10,Q1262)</f>
        <v>10000</v>
      </c>
      <c r="I1262" s="18" t="n">
        <f aca="false">E1262+H1262</f>
        <v>11757775.81</v>
      </c>
      <c r="J1262" s="18" t="n">
        <f aca="false">J1261+(I1262-I1261)</f>
        <v>11707775.81</v>
      </c>
      <c r="K1262" s="67" t="n">
        <f aca="false">H1262/E1262</f>
        <v>0.000851224960514462</v>
      </c>
      <c r="L1262" s="67"/>
      <c r="M1262" s="64"/>
      <c r="N1262" s="16" t="str">
        <f aca="false">IF(M1262="","",SUMIF('Daily Fills'!L1241:L21227,'Growth Plan &amp; Statistics'!M1262,'Daily Fills'!O1241:O21227))</f>
        <v/>
      </c>
      <c r="O1262" s="15" t="str">
        <f aca="false">IF(N1262="","",SUMIF('Daily Fills'!L1241:L21227,'Growth Plan &amp; Statistics'!M1262,'Daily Fills'!P1241:P21227))</f>
        <v/>
      </c>
      <c r="P1262" s="15" t="str">
        <f aca="false">IF(O1262="","",SUMIF('Daily Fills'!L1241:L21239,'Growth Plan &amp; Statistics'!M1262,'Daily Fills'!E1241:E21239)/1000000)</f>
        <v/>
      </c>
      <c r="Q1262" s="16"/>
      <c r="R1262" s="16" t="str">
        <f aca="false">IF(N1262="","",F1262)</f>
        <v/>
      </c>
      <c r="S1262" s="10"/>
    </row>
    <row collapsed="false" customFormat="false" customHeight="false" hidden="false" ht="13.3" outlineLevel="0" r="1263">
      <c r="A1263" s="16" t="n">
        <v>1244</v>
      </c>
      <c r="B1263" s="16" t="n">
        <f aca="false">ROUNDUP(A1263/5,0)</f>
        <v>249</v>
      </c>
      <c r="C1263" s="16" t="n">
        <f aca="false">ROUNDUP(A1263/20.83333333,0)</f>
        <v>60</v>
      </c>
      <c r="D1263" s="65" t="inlineStr">
        <f aca="false">IF(M1263="",IF(C1263=C1262,D1262,EDATE(D1262,1)),M1263)</f>
        <is>
          <t/>
        </is>
      </c>
      <c r="E1263" s="16" t="n">
        <f aca="false">I1262</f>
        <v>11757775.81</v>
      </c>
      <c r="F1263" s="15" t="n">
        <f aca="false">ROUND(MIN($B$14,IF(SizeCalc="margin",E1263*$E$13*$E$12/100000,E1263*$I$13/$I$12/10)),2)</f>
        <v>100</v>
      </c>
      <c r="G1263" s="15" t="n">
        <f aca="false">$B$12*$B$13</f>
        <v>10</v>
      </c>
      <c r="H1263" s="15" t="n">
        <f aca="false">IF(Q1263="",G1263*F1263*10,Q1263)</f>
        <v>10000</v>
      </c>
      <c r="I1263" s="18" t="n">
        <f aca="false">E1263+H1263</f>
        <v>11767775.81</v>
      </c>
      <c r="J1263" s="18" t="n">
        <f aca="false">J1262+(I1263-I1262)</f>
        <v>11717775.81</v>
      </c>
      <c r="K1263" s="67" t="n">
        <f aca="false">H1263/E1263</f>
        <v>0.000850500992840414</v>
      </c>
      <c r="L1263" s="67"/>
      <c r="M1263" s="64"/>
      <c r="N1263" s="16" t="str">
        <f aca="false">IF(M1263="","",SUMIF('Daily Fills'!L1242:L21228,'Growth Plan &amp; Statistics'!M1263,'Daily Fills'!O1242:O21228))</f>
        <v/>
      </c>
      <c r="O1263" s="15" t="str">
        <f aca="false">IF(N1263="","",SUMIF('Daily Fills'!L1242:L21228,'Growth Plan &amp; Statistics'!M1263,'Daily Fills'!P1242:P21228))</f>
        <v/>
      </c>
      <c r="P1263" s="15" t="str">
        <f aca="false">IF(O1263="","",SUMIF('Daily Fills'!L1242:L21240,'Growth Plan &amp; Statistics'!M1263,'Daily Fills'!E1242:E21240)/1000000)</f>
        <v/>
      </c>
      <c r="Q1263" s="16"/>
      <c r="R1263" s="16" t="str">
        <f aca="false">IF(N1263="","",F1263)</f>
        <v/>
      </c>
      <c r="S1263" s="10"/>
    </row>
    <row collapsed="false" customFormat="false" customHeight="false" hidden="false" ht="13.3" outlineLevel="0" r="1264">
      <c r="A1264" s="16" t="n">
        <v>1245</v>
      </c>
      <c r="B1264" s="16" t="n">
        <f aca="false">ROUNDUP(A1264/5,0)</f>
        <v>249</v>
      </c>
      <c r="C1264" s="16" t="n">
        <f aca="false">ROUNDUP(A1264/20.83333333,0)</f>
        <v>60</v>
      </c>
      <c r="D1264" s="65" t="inlineStr">
        <f aca="false">IF(M1264="",IF(C1264=C1263,D1263,EDATE(D1263,1)),M1264)</f>
        <is>
          <t/>
        </is>
      </c>
      <c r="E1264" s="16" t="n">
        <f aca="false">I1263</f>
        <v>11767775.81</v>
      </c>
      <c r="F1264" s="15" t="n">
        <f aca="false">ROUND(MIN($B$14,IF(SizeCalc="margin",E1264*$E$13*$E$12/100000,E1264*$I$13/$I$12/10)),2)</f>
        <v>100</v>
      </c>
      <c r="G1264" s="15" t="n">
        <f aca="false">$B$12*$B$13</f>
        <v>10</v>
      </c>
      <c r="H1264" s="15" t="n">
        <f aca="false">IF(Q1264="",G1264*F1264*10,Q1264)</f>
        <v>10000</v>
      </c>
      <c r="I1264" s="18" t="n">
        <f aca="false">E1264+H1264</f>
        <v>11777775.81</v>
      </c>
      <c r="J1264" s="18" t="n">
        <f aca="false">J1263+(I1264-I1263)</f>
        <v>11727775.81</v>
      </c>
      <c r="K1264" s="67" t="n">
        <f aca="false">H1264/E1264</f>
        <v>0.00084977825559034</v>
      </c>
      <c r="L1264" s="67"/>
      <c r="M1264" s="64"/>
      <c r="N1264" s="16" t="str">
        <f aca="false">IF(M1264="","",SUMIF('Daily Fills'!L1243:L21229,'Growth Plan &amp; Statistics'!M1264,'Daily Fills'!O1243:O21229))</f>
        <v/>
      </c>
      <c r="O1264" s="15" t="str">
        <f aca="false">IF(N1264="","",SUMIF('Daily Fills'!L1243:L21229,'Growth Plan &amp; Statistics'!M1264,'Daily Fills'!P1243:P21229))</f>
        <v/>
      </c>
      <c r="P1264" s="15" t="str">
        <f aca="false">IF(O1264="","",SUMIF('Daily Fills'!L1243:L21241,'Growth Plan &amp; Statistics'!M1264,'Daily Fills'!E1243:E21241)/1000000)</f>
        <v/>
      </c>
      <c r="Q1264" s="16"/>
      <c r="R1264" s="16" t="str">
        <f aca="false">IF(N1264="","",F1264)</f>
        <v/>
      </c>
      <c r="S1264" s="10"/>
    </row>
    <row collapsed="false" customFormat="false" customHeight="false" hidden="false" ht="13.3" outlineLevel="0" r="1265">
      <c r="A1265" s="16" t="n">
        <v>1246</v>
      </c>
      <c r="B1265" s="16" t="n">
        <f aca="false">ROUNDUP(A1265/5,0)</f>
        <v>250</v>
      </c>
      <c r="C1265" s="16" t="n">
        <f aca="false">ROUNDUP(A1265/20.83333333,0)</f>
        <v>60</v>
      </c>
      <c r="D1265" s="65" t="inlineStr">
        <f aca="false">IF(M1265="",IF(C1265=C1264,D1264,EDATE(D1264,1)),M1265)</f>
        <is>
          <t/>
        </is>
      </c>
      <c r="E1265" s="16" t="n">
        <f aca="false">I1264</f>
        <v>11777775.81</v>
      </c>
      <c r="F1265" s="15" t="n">
        <f aca="false">ROUND(MIN($B$14,IF(SizeCalc="margin",E1265*$E$13*$E$12/100000,E1265*$I$13/$I$12/10)),2)</f>
        <v>100</v>
      </c>
      <c r="G1265" s="15" t="n">
        <f aca="false">$B$12*$B$13</f>
        <v>10</v>
      </c>
      <c r="H1265" s="15" t="n">
        <f aca="false">IF(Q1265="",G1265*F1265*10,Q1265)</f>
        <v>10000</v>
      </c>
      <c r="I1265" s="18" t="n">
        <f aca="false">E1265+H1265</f>
        <v>11787775.81</v>
      </c>
      <c r="J1265" s="18" t="n">
        <f aca="false">J1264+(I1265-I1264)</f>
        <v>11737775.81</v>
      </c>
      <c r="K1265" s="67" t="n">
        <f aca="false">H1265/E1265</f>
        <v>0.000849056745630141</v>
      </c>
      <c r="L1265" s="67"/>
      <c r="M1265" s="64"/>
      <c r="N1265" s="16" t="str">
        <f aca="false">IF(M1265="","",SUMIF('Daily Fills'!L1244:L21230,'Growth Plan &amp; Statistics'!M1265,'Daily Fills'!O1244:O21230))</f>
        <v/>
      </c>
      <c r="O1265" s="15" t="str">
        <f aca="false">IF(N1265="","",SUMIF('Daily Fills'!L1244:L21230,'Growth Plan &amp; Statistics'!M1265,'Daily Fills'!P1244:P21230))</f>
        <v/>
      </c>
      <c r="P1265" s="15" t="str">
        <f aca="false">IF(O1265="","",SUMIF('Daily Fills'!L1244:L21242,'Growth Plan &amp; Statistics'!M1265,'Daily Fills'!E1244:E21242)/1000000)</f>
        <v/>
      </c>
      <c r="Q1265" s="16"/>
      <c r="R1265" s="16" t="str">
        <f aca="false">IF(N1265="","",F1265)</f>
        <v/>
      </c>
      <c r="S1265" s="10"/>
    </row>
    <row collapsed="false" customFormat="false" customHeight="false" hidden="false" ht="13.3" outlineLevel="0" r="1266">
      <c r="A1266" s="16" t="n">
        <v>1247</v>
      </c>
      <c r="B1266" s="16" t="n">
        <f aca="false">ROUNDUP(A1266/5,0)</f>
        <v>250</v>
      </c>
      <c r="C1266" s="16" t="n">
        <f aca="false">ROUNDUP(A1266/20.83333333,0)</f>
        <v>60</v>
      </c>
      <c r="D1266" s="65" t="inlineStr">
        <f aca="false">IF(M1266="",IF(C1266=C1265,D1265,EDATE(D1265,1)),M1266)</f>
        <is>
          <t/>
        </is>
      </c>
      <c r="E1266" s="16" t="n">
        <f aca="false">I1265</f>
        <v>11787775.81</v>
      </c>
      <c r="F1266" s="15" t="n">
        <f aca="false">ROUND(MIN($B$14,IF(SizeCalc="margin",E1266*$E$13*$E$12/100000,E1266*$I$13/$I$12/10)),2)</f>
        <v>100</v>
      </c>
      <c r="G1266" s="15" t="n">
        <f aca="false">$B$12*$B$13</f>
        <v>10</v>
      </c>
      <c r="H1266" s="15" t="n">
        <f aca="false">IF(Q1266="",G1266*F1266*10,Q1266)</f>
        <v>10000</v>
      </c>
      <c r="I1266" s="18" t="n">
        <f aca="false">E1266+H1266</f>
        <v>11797775.81</v>
      </c>
      <c r="J1266" s="18" t="n">
        <f aca="false">J1265+(I1266-I1265)</f>
        <v>11747775.81</v>
      </c>
      <c r="K1266" s="67" t="n">
        <f aca="false">H1266/E1266</f>
        <v>0.000848336459836353</v>
      </c>
      <c r="L1266" s="67"/>
      <c r="M1266" s="64"/>
      <c r="N1266" s="16" t="str">
        <f aca="false">IF(M1266="","",SUMIF('Daily Fills'!L1245:L21231,'Growth Plan &amp; Statistics'!M1266,'Daily Fills'!O1245:O21231))</f>
        <v/>
      </c>
      <c r="O1266" s="15" t="str">
        <f aca="false">IF(N1266="","",SUMIF('Daily Fills'!L1245:L21231,'Growth Plan &amp; Statistics'!M1266,'Daily Fills'!P1245:P21231))</f>
        <v/>
      </c>
      <c r="P1266" s="15" t="str">
        <f aca="false">IF(O1266="","",SUMIF('Daily Fills'!L1245:L21243,'Growth Plan &amp; Statistics'!M1266,'Daily Fills'!E1245:E21243)/1000000)</f>
        <v/>
      </c>
      <c r="Q1266" s="16"/>
      <c r="R1266" s="16" t="str">
        <f aca="false">IF(N1266="","",F1266)</f>
        <v/>
      </c>
      <c r="S1266" s="10"/>
    </row>
    <row collapsed="false" customFormat="false" customHeight="false" hidden="false" ht="13.3" outlineLevel="0" r="1267">
      <c r="A1267" s="16" t="n">
        <v>1248</v>
      </c>
      <c r="B1267" s="16" t="n">
        <f aca="false">ROUNDUP(A1267/5,0)</f>
        <v>250</v>
      </c>
      <c r="C1267" s="16" t="n">
        <f aca="false">ROUNDUP(A1267/20.83333333,0)</f>
        <v>60</v>
      </c>
      <c r="D1267" s="65" t="inlineStr">
        <f aca="false">IF(M1267="",IF(C1267=C1266,D1266,EDATE(D1266,1)),M1267)</f>
        <is>
          <t/>
        </is>
      </c>
      <c r="E1267" s="16" t="n">
        <f aca="false">I1266</f>
        <v>11797775.81</v>
      </c>
      <c r="F1267" s="15" t="n">
        <f aca="false">ROUND(MIN($B$14,IF(SizeCalc="margin",E1267*$E$13*$E$12/100000,E1267*$I$13/$I$12/10)),2)</f>
        <v>100</v>
      </c>
      <c r="G1267" s="15" t="n">
        <f aca="false">$B$12*$B$13</f>
        <v>10</v>
      </c>
      <c r="H1267" s="15" t="n">
        <f aca="false">IF(Q1267="",G1267*F1267*10,Q1267)</f>
        <v>10000</v>
      </c>
      <c r="I1267" s="18" t="n">
        <f aca="false">E1267+H1267</f>
        <v>11807775.81</v>
      </c>
      <c r="J1267" s="18" t="n">
        <f aca="false">J1266+(I1267-I1266)</f>
        <v>11757775.81</v>
      </c>
      <c r="K1267" s="67" t="n">
        <f aca="false">H1267/E1267</f>
        <v>0.000847617395096101</v>
      </c>
      <c r="L1267" s="67"/>
      <c r="M1267" s="64"/>
      <c r="N1267" s="16" t="str">
        <f aca="false">IF(M1267="","",SUMIF('Daily Fills'!L1246:L21232,'Growth Plan &amp; Statistics'!M1267,'Daily Fills'!O1246:O21232))</f>
        <v/>
      </c>
      <c r="O1267" s="15" t="str">
        <f aca="false">IF(N1267="","",SUMIF('Daily Fills'!L1246:L21232,'Growth Plan &amp; Statistics'!M1267,'Daily Fills'!P1246:P21232))</f>
        <v/>
      </c>
      <c r="P1267" s="15" t="str">
        <f aca="false">IF(O1267="","",SUMIF('Daily Fills'!L1246:L21244,'Growth Plan &amp; Statistics'!M1267,'Daily Fills'!E1246:E21244)/1000000)</f>
        <v/>
      </c>
      <c r="Q1267" s="16"/>
      <c r="R1267" s="16" t="str">
        <f aca="false">IF(N1267="","",F1267)</f>
        <v/>
      </c>
      <c r="S1267" s="10"/>
    </row>
    <row collapsed="false" customFormat="false" customHeight="false" hidden="false" ht="13.3" outlineLevel="0" r="1268">
      <c r="A1268" s="16" t="n">
        <v>1249</v>
      </c>
      <c r="B1268" s="16" t="n">
        <f aca="false">ROUNDUP(A1268/5,0)</f>
        <v>250</v>
      </c>
      <c r="C1268" s="16" t="n">
        <f aca="false">ROUNDUP(A1268/20.83333333,0)</f>
        <v>60</v>
      </c>
      <c r="D1268" s="65" t="inlineStr">
        <f aca="false">IF(M1268="",IF(C1268=C1267,D1267,EDATE(D1267,1)),M1268)</f>
        <is>
          <t/>
        </is>
      </c>
      <c r="E1268" s="16" t="n">
        <f aca="false">I1267</f>
        <v>11807775.81</v>
      </c>
      <c r="F1268" s="15" t="n">
        <f aca="false">ROUND(MIN($B$14,IF(SizeCalc="margin",E1268*$E$13*$E$12/100000,E1268*$I$13/$I$12/10)),2)</f>
        <v>100</v>
      </c>
      <c r="G1268" s="15" t="n">
        <f aca="false">$B$12*$B$13</f>
        <v>10</v>
      </c>
      <c r="H1268" s="15" t="n">
        <f aca="false">IF(Q1268="",G1268*F1268*10,Q1268)</f>
        <v>10000</v>
      </c>
      <c r="I1268" s="18" t="n">
        <f aca="false">E1268+H1268</f>
        <v>11817775.81</v>
      </c>
      <c r="J1268" s="18" t="n">
        <f aca="false">J1267+(I1268-I1267)</f>
        <v>11767775.81</v>
      </c>
      <c r="K1268" s="67" t="n">
        <f aca="false">H1268/E1268</f>
        <v>0.000846899548307057</v>
      </c>
      <c r="L1268" s="67"/>
      <c r="M1268" s="64"/>
      <c r="N1268" s="16" t="str">
        <f aca="false">IF(M1268="","",SUMIF('Daily Fills'!L1247:L21233,'Growth Plan &amp; Statistics'!M1268,'Daily Fills'!O1247:O21233))</f>
        <v/>
      </c>
      <c r="O1268" s="15" t="str">
        <f aca="false">IF(N1268="","",SUMIF('Daily Fills'!L1247:L21233,'Growth Plan &amp; Statistics'!M1268,'Daily Fills'!P1247:P21233))</f>
        <v/>
      </c>
      <c r="P1268" s="15" t="str">
        <f aca="false">IF(O1268="","",SUMIF('Daily Fills'!L1247:L21245,'Growth Plan &amp; Statistics'!M1268,'Daily Fills'!E1247:E21245)/1000000)</f>
        <v/>
      </c>
      <c r="Q1268" s="16"/>
      <c r="R1268" s="16" t="str">
        <f aca="false">IF(N1268="","",F1268)</f>
        <v/>
      </c>
      <c r="S1268" s="10"/>
    </row>
    <row collapsed="false" customFormat="false" customHeight="false" hidden="false" ht="13.3" outlineLevel="0" r="1269">
      <c r="A1269" s="16" t="n">
        <v>1250</v>
      </c>
      <c r="B1269" s="16" t="n">
        <f aca="false">ROUNDUP(A1269/5,0)</f>
        <v>250</v>
      </c>
      <c r="C1269" s="16" t="n">
        <f aca="false">ROUNDUP(A1269/20.83333333,0)</f>
        <v>61</v>
      </c>
      <c r="D1269" s="65" t="n">
        <f aca="false">IF(M1269="",IF(C1269=C1268,D1268,EDATE(D1268,1)),M1269)</f>
        <v>43636</v>
      </c>
      <c r="E1269" s="16" t="n">
        <f aca="false">I1268</f>
        <v>11817775.81</v>
      </c>
      <c r="F1269" s="15" t="n">
        <f aca="false">ROUND(MIN($B$14,IF(SizeCalc="margin",E1269*$E$13*$E$12/100000,E1269*$I$13/$I$12/10)),2)</f>
        <v>100</v>
      </c>
      <c r="G1269" s="15" t="n">
        <f aca="false">$B$12*$B$13</f>
        <v>10</v>
      </c>
      <c r="H1269" s="15" t="n">
        <f aca="false">IF(Q1269="",G1269*F1269*10,Q1269)</f>
        <v>10000</v>
      </c>
      <c r="I1269" s="18" t="n">
        <f aca="false">E1269+H1269</f>
        <v>11827775.81</v>
      </c>
      <c r="J1269" s="18" t="n">
        <f aca="false">J1268+(I1269-I1268)</f>
        <v>11777775.81</v>
      </c>
      <c r="K1269" s="67" t="n">
        <f aca="false">H1269/E1269</f>
        <v>0.000846182916377392</v>
      </c>
      <c r="L1269" s="67"/>
      <c r="M1269" s="64"/>
      <c r="N1269" s="16" t="str">
        <f aca="false">IF(M1269="","",SUMIF('Daily Fills'!L1248:L21234,'Growth Plan &amp; Statistics'!M1269,'Daily Fills'!O1248:O21234))</f>
        <v/>
      </c>
      <c r="O1269" s="15" t="str">
        <f aca="false">IF(N1269="","",SUMIF('Daily Fills'!L1248:L21234,'Growth Plan &amp; Statistics'!M1269,'Daily Fills'!P1248:P21234))</f>
        <v/>
      </c>
      <c r="P1269" s="15" t="str">
        <f aca="false">IF(O1269="","",SUMIF('Daily Fills'!L1248:L21246,'Growth Plan &amp; Statistics'!M1269,'Daily Fills'!E1248:E21246)/1000000)</f>
        <v/>
      </c>
      <c r="Q1269" s="16"/>
      <c r="R1269" s="16" t="str">
        <f aca="false">IF(N1269="","",F1269)</f>
        <v/>
      </c>
      <c r="S1269" s="10"/>
    </row>
    <row collapsed="false" customFormat="false" customHeight="false" hidden="false" ht="13.3" outlineLevel="0" r="1270">
      <c r="A1270" s="16" t="n">
        <v>1251</v>
      </c>
      <c r="B1270" s="16" t="n">
        <f aca="false">ROUNDUP(A1270/5,0)</f>
        <v>251</v>
      </c>
      <c r="C1270" s="16" t="n">
        <f aca="false">ROUNDUP(A1270/20.83333333,0)</f>
        <v>61</v>
      </c>
      <c r="D1270" s="65" t="inlineStr">
        <f aca="false">IF(M1270="",IF(C1270=C1269,D1269,EDATE(D1269,1)),M1270)</f>
        <is>
          <t/>
        </is>
      </c>
      <c r="E1270" s="16" t="n">
        <f aca="false">I1269</f>
        <v>11827775.81</v>
      </c>
      <c r="F1270" s="15" t="n">
        <f aca="false">ROUND(MIN($B$14,IF(SizeCalc="margin",E1270*$E$13*$E$12/100000,E1270*$I$13/$I$12/10)),2)</f>
        <v>100</v>
      </c>
      <c r="G1270" s="15" t="n">
        <f aca="false">$B$12*$B$13</f>
        <v>10</v>
      </c>
      <c r="H1270" s="15" t="n">
        <f aca="false">IF(Q1270="",G1270*F1270*10,Q1270)</f>
        <v>10000</v>
      </c>
      <c r="I1270" s="18" t="n">
        <f aca="false">E1270+H1270</f>
        <v>11837775.81</v>
      </c>
      <c r="J1270" s="18" t="n">
        <f aca="false">J1269+(I1270-I1269)</f>
        <v>11787775.81</v>
      </c>
      <c r="K1270" s="67" t="n">
        <f aca="false">H1270/E1270</f>
        <v>0.000845467496225734</v>
      </c>
      <c r="L1270" s="67"/>
      <c r="M1270" s="64"/>
      <c r="N1270" s="16" t="str">
        <f aca="false">IF(M1270="","",SUMIF('Daily Fills'!L1249:L21235,'Growth Plan &amp; Statistics'!M1270,'Daily Fills'!O1249:O21235))</f>
        <v/>
      </c>
      <c r="O1270" s="15" t="str">
        <f aca="false">IF(N1270="","",SUMIF('Daily Fills'!L1249:L21235,'Growth Plan &amp; Statistics'!M1270,'Daily Fills'!P1249:P21235))</f>
        <v/>
      </c>
      <c r="P1270" s="15" t="str">
        <f aca="false">IF(O1270="","",SUMIF('Daily Fills'!L1249:L21247,'Growth Plan &amp; Statistics'!M1270,'Daily Fills'!E1249:E21247)/1000000)</f>
        <v/>
      </c>
      <c r="Q1270" s="16"/>
      <c r="R1270" s="16" t="str">
        <f aca="false">IF(N1270="","",F1270)</f>
        <v/>
      </c>
      <c r="S1270" s="10"/>
    </row>
    <row collapsed="false" customFormat="false" customHeight="false" hidden="false" ht="13.3" outlineLevel="0" r="1271">
      <c r="A1271" s="16" t="n">
        <v>1252</v>
      </c>
      <c r="B1271" s="16" t="n">
        <f aca="false">ROUNDUP(A1271/5,0)</f>
        <v>251</v>
      </c>
      <c r="C1271" s="16" t="n">
        <f aca="false">ROUNDUP(A1271/20.83333333,0)</f>
        <v>61</v>
      </c>
      <c r="D1271" s="65" t="inlineStr">
        <f aca="false">IF(M1271="",IF(C1271=C1270,D1270,EDATE(D1270,1)),M1271)</f>
        <is>
          <t/>
        </is>
      </c>
      <c r="E1271" s="16" t="n">
        <f aca="false">I1270</f>
        <v>11837775.81</v>
      </c>
      <c r="F1271" s="15" t="n">
        <f aca="false">ROUND(MIN($B$14,IF(SizeCalc="margin",E1271*$E$13*$E$12/100000,E1271*$I$13/$I$12/10)),2)</f>
        <v>100</v>
      </c>
      <c r="G1271" s="15" t="n">
        <f aca="false">$B$12*$B$13</f>
        <v>10</v>
      </c>
      <c r="H1271" s="15" t="n">
        <f aca="false">IF(Q1271="",G1271*F1271*10,Q1271)</f>
        <v>10000</v>
      </c>
      <c r="I1271" s="18" t="n">
        <f aca="false">E1271+H1271</f>
        <v>11847775.81</v>
      </c>
      <c r="J1271" s="18" t="n">
        <f aca="false">J1270+(I1271-I1270)</f>
        <v>11797775.81</v>
      </c>
      <c r="K1271" s="67" t="n">
        <f aca="false">H1271/E1271</f>
        <v>0.000844753284781121</v>
      </c>
      <c r="L1271" s="67"/>
      <c r="M1271" s="64"/>
      <c r="N1271" s="16" t="str">
        <f aca="false">IF(M1271="","",SUMIF('Daily Fills'!L1250:L21236,'Growth Plan &amp; Statistics'!M1271,'Daily Fills'!O1250:O21236))</f>
        <v/>
      </c>
      <c r="O1271" s="15" t="str">
        <f aca="false">IF(N1271="","",SUMIF('Daily Fills'!L1250:L21236,'Growth Plan &amp; Statistics'!M1271,'Daily Fills'!P1250:P21236))</f>
        <v/>
      </c>
      <c r="P1271" s="15" t="str">
        <f aca="false">IF(O1271="","",SUMIF('Daily Fills'!L1250:L21248,'Growth Plan &amp; Statistics'!M1271,'Daily Fills'!E1250:E21248)/1000000)</f>
        <v/>
      </c>
      <c r="Q1271" s="16"/>
      <c r="R1271" s="16" t="str">
        <f aca="false">IF(N1271="","",F1271)</f>
        <v/>
      </c>
      <c r="S1271" s="10"/>
    </row>
    <row collapsed="false" customFormat="false" customHeight="false" hidden="false" ht="13.3" outlineLevel="0" r="1272">
      <c r="A1272" s="16" t="n">
        <v>1253</v>
      </c>
      <c r="B1272" s="16" t="n">
        <f aca="false">ROUNDUP(A1272/5,0)</f>
        <v>251</v>
      </c>
      <c r="C1272" s="16" t="n">
        <f aca="false">ROUNDUP(A1272/20.83333333,0)</f>
        <v>61</v>
      </c>
      <c r="D1272" s="65" t="inlineStr">
        <f aca="false">IF(M1272="",IF(C1272=C1271,D1271,EDATE(D1271,1)),M1272)</f>
        <is>
          <t/>
        </is>
      </c>
      <c r="E1272" s="16" t="n">
        <f aca="false">I1271</f>
        <v>11847775.81</v>
      </c>
      <c r="F1272" s="15" t="n">
        <f aca="false">ROUND(MIN($B$14,IF(SizeCalc="margin",E1272*$E$13*$E$12/100000,E1272*$I$13/$I$12/10)),2)</f>
        <v>100</v>
      </c>
      <c r="G1272" s="15" t="n">
        <f aca="false">$B$12*$B$13</f>
        <v>10</v>
      </c>
      <c r="H1272" s="15" t="n">
        <f aca="false">IF(Q1272="",G1272*F1272*10,Q1272)</f>
        <v>10000</v>
      </c>
      <c r="I1272" s="18" t="n">
        <f aca="false">E1272+H1272</f>
        <v>11857775.81</v>
      </c>
      <c r="J1272" s="18" t="n">
        <f aca="false">J1271+(I1272-I1271)</f>
        <v>11807775.81</v>
      </c>
      <c r="K1272" s="67" t="n">
        <f aca="false">H1272/E1272</f>
        <v>0.000844040278982963</v>
      </c>
      <c r="L1272" s="67"/>
      <c r="M1272" s="64"/>
      <c r="N1272" s="16" t="str">
        <f aca="false">IF(M1272="","",SUMIF('Daily Fills'!L1251:L21237,'Growth Plan &amp; Statistics'!M1272,'Daily Fills'!O1251:O21237))</f>
        <v/>
      </c>
      <c r="O1272" s="15" t="str">
        <f aca="false">IF(N1272="","",SUMIF('Daily Fills'!L1251:L21237,'Growth Plan &amp; Statistics'!M1272,'Daily Fills'!P1251:P21237))</f>
        <v/>
      </c>
      <c r="P1272" s="15" t="str">
        <f aca="false">IF(O1272="","",SUMIF('Daily Fills'!L1251:L21249,'Growth Plan &amp; Statistics'!M1272,'Daily Fills'!E1251:E21249)/1000000)</f>
        <v/>
      </c>
      <c r="Q1272" s="16"/>
      <c r="R1272" s="16" t="str">
        <f aca="false">IF(N1272="","",F1272)</f>
        <v/>
      </c>
      <c r="S1272" s="10"/>
    </row>
    <row collapsed="false" customFormat="false" customHeight="false" hidden="false" ht="13.3" outlineLevel="0" r="1273">
      <c r="A1273" s="16" t="n">
        <v>1254</v>
      </c>
      <c r="B1273" s="16" t="n">
        <f aca="false">ROUNDUP(A1273/5,0)</f>
        <v>251</v>
      </c>
      <c r="C1273" s="16" t="n">
        <f aca="false">ROUNDUP(A1273/20.83333333,0)</f>
        <v>61</v>
      </c>
      <c r="D1273" s="65" t="inlineStr">
        <f aca="false">IF(M1273="",IF(C1273=C1272,D1272,EDATE(D1272,1)),M1273)</f>
        <is>
          <t/>
        </is>
      </c>
      <c r="E1273" s="16" t="n">
        <f aca="false">I1272</f>
        <v>11857775.81</v>
      </c>
      <c r="F1273" s="15" t="n">
        <f aca="false">ROUND(MIN($B$14,IF(SizeCalc="margin",E1273*$E$13*$E$12/100000,E1273*$I$13/$I$12/10)),2)</f>
        <v>100</v>
      </c>
      <c r="G1273" s="15" t="n">
        <f aca="false">$B$12*$B$13</f>
        <v>10</v>
      </c>
      <c r="H1273" s="15" t="n">
        <f aca="false">IF(Q1273="",G1273*F1273*10,Q1273)</f>
        <v>10000</v>
      </c>
      <c r="I1273" s="18" t="n">
        <f aca="false">E1273+H1273</f>
        <v>11867775.81</v>
      </c>
      <c r="J1273" s="18" t="n">
        <f aca="false">J1272+(I1273-I1272)</f>
        <v>11817775.81</v>
      </c>
      <c r="K1273" s="67" t="n">
        <f aca="false">H1273/E1273</f>
        <v>0.00084332847578099</v>
      </c>
      <c r="L1273" s="67"/>
      <c r="M1273" s="64"/>
      <c r="N1273" s="16" t="str">
        <f aca="false">IF(M1273="","",SUMIF('Daily Fills'!L1252:L21238,'Growth Plan &amp; Statistics'!M1273,'Daily Fills'!O1252:O21238))</f>
        <v/>
      </c>
      <c r="O1273" s="15" t="str">
        <f aca="false">IF(N1273="","",SUMIF('Daily Fills'!L1252:L21238,'Growth Plan &amp; Statistics'!M1273,'Daily Fills'!P1252:P21238))</f>
        <v/>
      </c>
      <c r="P1273" s="15" t="str">
        <f aca="false">IF(O1273="","",SUMIF('Daily Fills'!L1252:L21250,'Growth Plan &amp; Statistics'!M1273,'Daily Fills'!E1252:E21250)/1000000)</f>
        <v/>
      </c>
      <c r="Q1273" s="16"/>
      <c r="R1273" s="16" t="str">
        <f aca="false">IF(N1273="","",F1273)</f>
        <v/>
      </c>
      <c r="S1273" s="10"/>
    </row>
    <row collapsed="false" customFormat="false" customHeight="false" hidden="false" ht="13.3" outlineLevel="0" r="1274">
      <c r="A1274" s="16" t="n">
        <v>1255</v>
      </c>
      <c r="B1274" s="16" t="n">
        <f aca="false">ROUNDUP(A1274/5,0)</f>
        <v>251</v>
      </c>
      <c r="C1274" s="16" t="n">
        <f aca="false">ROUNDUP(A1274/20.83333333,0)</f>
        <v>61</v>
      </c>
      <c r="D1274" s="65" t="inlineStr">
        <f aca="false">IF(M1274="",IF(C1274=C1273,D1273,EDATE(D1273,1)),M1274)</f>
        <is>
          <t/>
        </is>
      </c>
      <c r="E1274" s="16" t="n">
        <f aca="false">I1273</f>
        <v>11867775.81</v>
      </c>
      <c r="F1274" s="15" t="n">
        <f aca="false">ROUND(MIN($B$14,IF(SizeCalc="margin",E1274*$E$13*$E$12/100000,E1274*$I$13/$I$12/10)),2)</f>
        <v>100</v>
      </c>
      <c r="G1274" s="15" t="n">
        <f aca="false">$B$12*$B$13</f>
        <v>10</v>
      </c>
      <c r="H1274" s="15" t="n">
        <f aca="false">IF(Q1274="",G1274*F1274*10,Q1274)</f>
        <v>10000</v>
      </c>
      <c r="I1274" s="18" t="n">
        <f aca="false">E1274+H1274</f>
        <v>11877775.81</v>
      </c>
      <c r="J1274" s="18" t="n">
        <f aca="false">J1273+(I1274-I1273)</f>
        <v>11827775.81</v>
      </c>
      <c r="K1274" s="67" t="n">
        <f aca="false">H1274/E1274</f>
        <v>0.000842617872135217</v>
      </c>
      <c r="L1274" s="67"/>
      <c r="M1274" s="64"/>
      <c r="N1274" s="16" t="str">
        <f aca="false">IF(M1274="","",SUMIF('Daily Fills'!L1253:L21239,'Growth Plan &amp; Statistics'!M1274,'Daily Fills'!O1253:O21239))</f>
        <v/>
      </c>
      <c r="O1274" s="15" t="str">
        <f aca="false">IF(N1274="","",SUMIF('Daily Fills'!L1253:L21239,'Growth Plan &amp; Statistics'!M1274,'Daily Fills'!P1253:P21239))</f>
        <v/>
      </c>
      <c r="P1274" s="15" t="str">
        <f aca="false">IF(O1274="","",SUMIF('Daily Fills'!L1253:L21251,'Growth Plan &amp; Statistics'!M1274,'Daily Fills'!E1253:E21251)/1000000)</f>
        <v/>
      </c>
      <c r="Q1274" s="16"/>
      <c r="R1274" s="16" t="str">
        <f aca="false">IF(N1274="","",F1274)</f>
        <v/>
      </c>
      <c r="S1274" s="10"/>
    </row>
    <row collapsed="false" customFormat="false" customHeight="false" hidden="false" ht="13.3" outlineLevel="0" r="1275">
      <c r="A1275" s="16" t="n">
        <v>1256</v>
      </c>
      <c r="B1275" s="16" t="n">
        <f aca="false">ROUNDUP(A1275/5,0)</f>
        <v>252</v>
      </c>
      <c r="C1275" s="16" t="n">
        <f aca="false">ROUNDUP(A1275/20.83333333,0)</f>
        <v>61</v>
      </c>
      <c r="D1275" s="65" t="inlineStr">
        <f aca="false">IF(M1275="",IF(C1275=C1274,D1274,EDATE(D1274,1)),M1275)</f>
        <is>
          <t/>
        </is>
      </c>
      <c r="E1275" s="16" t="n">
        <f aca="false">I1274</f>
        <v>11877775.81</v>
      </c>
      <c r="F1275" s="15" t="n">
        <f aca="false">ROUND(MIN($B$14,IF(SizeCalc="margin",E1275*$E$13*$E$12/100000,E1275*$I$13/$I$12/10)),2)</f>
        <v>100</v>
      </c>
      <c r="G1275" s="15" t="n">
        <f aca="false">$B$12*$B$13</f>
        <v>10</v>
      </c>
      <c r="H1275" s="15" t="n">
        <f aca="false">IF(Q1275="",G1275*F1275*10,Q1275)</f>
        <v>10000</v>
      </c>
      <c r="I1275" s="18" t="n">
        <f aca="false">E1275+H1275</f>
        <v>11887775.81</v>
      </c>
      <c r="J1275" s="18" t="n">
        <f aca="false">J1274+(I1275-I1274)</f>
        <v>11837775.81</v>
      </c>
      <c r="K1275" s="67" t="n">
        <f aca="false">H1275/E1275</f>
        <v>0.000841908465015892</v>
      </c>
      <c r="L1275" s="67"/>
      <c r="M1275" s="64"/>
      <c r="N1275" s="16" t="str">
        <f aca="false">IF(M1275="","",SUMIF('Daily Fills'!L1254:L21240,'Growth Plan &amp; Statistics'!M1275,'Daily Fills'!O1254:O21240))</f>
        <v/>
      </c>
      <c r="O1275" s="15" t="str">
        <f aca="false">IF(N1275="","",SUMIF('Daily Fills'!L1254:L21240,'Growth Plan &amp; Statistics'!M1275,'Daily Fills'!P1254:P21240))</f>
        <v/>
      </c>
      <c r="P1275" s="15" t="str">
        <f aca="false">IF(O1275="","",SUMIF('Daily Fills'!L1254:L21252,'Growth Plan &amp; Statistics'!M1275,'Daily Fills'!E1254:E21252)/1000000)</f>
        <v/>
      </c>
      <c r="Q1275" s="16"/>
      <c r="R1275" s="16" t="str">
        <f aca="false">IF(N1275="","",F1275)</f>
        <v/>
      </c>
      <c r="S1275" s="10"/>
    </row>
    <row collapsed="false" customFormat="false" customHeight="false" hidden="false" ht="13.3" outlineLevel="0" r="1276">
      <c r="A1276" s="16" t="n">
        <v>1257</v>
      </c>
      <c r="B1276" s="16" t="n">
        <f aca="false">ROUNDUP(A1276/5,0)</f>
        <v>252</v>
      </c>
      <c r="C1276" s="16" t="n">
        <f aca="false">ROUNDUP(A1276/20.83333333,0)</f>
        <v>61</v>
      </c>
      <c r="D1276" s="65" t="inlineStr">
        <f aca="false">IF(M1276="",IF(C1276=C1275,D1275,EDATE(D1275,1)),M1276)</f>
        <is>
          <t/>
        </is>
      </c>
      <c r="E1276" s="16" t="n">
        <f aca="false">I1275</f>
        <v>11887775.81</v>
      </c>
      <c r="F1276" s="15" t="n">
        <f aca="false">ROUND(MIN($B$14,IF(SizeCalc="margin",E1276*$E$13*$E$12/100000,E1276*$I$13/$I$12/10)),2)</f>
        <v>100</v>
      </c>
      <c r="G1276" s="15" t="n">
        <f aca="false">$B$12*$B$13</f>
        <v>10</v>
      </c>
      <c r="H1276" s="15" t="n">
        <f aca="false">IF(Q1276="",G1276*F1276*10,Q1276)</f>
        <v>10000</v>
      </c>
      <c r="I1276" s="18" t="n">
        <f aca="false">E1276+H1276</f>
        <v>11897775.81</v>
      </c>
      <c r="J1276" s="18" t="n">
        <f aca="false">J1275+(I1276-I1275)</f>
        <v>11847775.81</v>
      </c>
      <c r="K1276" s="67" t="n">
        <f aca="false">H1276/E1276</f>
        <v>0.000841200251403462</v>
      </c>
      <c r="L1276" s="67"/>
      <c r="M1276" s="64"/>
      <c r="N1276" s="16" t="str">
        <f aca="false">IF(M1276="","",SUMIF('Daily Fills'!L1255:L21241,'Growth Plan &amp; Statistics'!M1276,'Daily Fills'!O1255:O21241))</f>
        <v/>
      </c>
      <c r="O1276" s="15" t="str">
        <f aca="false">IF(N1276="","",SUMIF('Daily Fills'!L1255:L21241,'Growth Plan &amp; Statistics'!M1276,'Daily Fills'!P1255:P21241))</f>
        <v/>
      </c>
      <c r="P1276" s="15" t="str">
        <f aca="false">IF(O1276="","",SUMIF('Daily Fills'!L1255:L21253,'Growth Plan &amp; Statistics'!M1276,'Daily Fills'!E1255:E21253)/1000000)</f>
        <v/>
      </c>
      <c r="Q1276" s="16"/>
      <c r="R1276" s="16" t="str">
        <f aca="false">IF(N1276="","",F1276)</f>
        <v/>
      </c>
      <c r="S1276" s="10"/>
    </row>
    <row collapsed="false" customFormat="false" customHeight="false" hidden="false" ht="13.3" outlineLevel="0" r="1277">
      <c r="A1277" s="16" t="n">
        <v>1258</v>
      </c>
      <c r="B1277" s="16" t="n">
        <f aca="false">ROUNDUP(A1277/5,0)</f>
        <v>252</v>
      </c>
      <c r="C1277" s="16" t="n">
        <f aca="false">ROUNDUP(A1277/20.83333333,0)</f>
        <v>61</v>
      </c>
      <c r="D1277" s="65" t="inlineStr">
        <f aca="false">IF(M1277="",IF(C1277=C1276,D1276,EDATE(D1276,1)),M1277)</f>
        <is>
          <t/>
        </is>
      </c>
      <c r="E1277" s="16" t="n">
        <f aca="false">I1276</f>
        <v>11897775.81</v>
      </c>
      <c r="F1277" s="15" t="n">
        <f aca="false">ROUND(MIN($B$14,IF(SizeCalc="margin",E1277*$E$13*$E$12/100000,E1277*$I$13/$I$12/10)),2)</f>
        <v>100</v>
      </c>
      <c r="G1277" s="15" t="n">
        <f aca="false">$B$12*$B$13</f>
        <v>10</v>
      </c>
      <c r="H1277" s="15" t="n">
        <f aca="false">IF(Q1277="",G1277*F1277*10,Q1277)</f>
        <v>10000</v>
      </c>
      <c r="I1277" s="18" t="n">
        <f aca="false">E1277+H1277</f>
        <v>11907775.81</v>
      </c>
      <c r="J1277" s="18" t="n">
        <f aca="false">J1276+(I1277-I1276)</f>
        <v>11857775.81</v>
      </c>
      <c r="K1277" s="67" t="n">
        <f aca="false">H1277/E1277</f>
        <v>0.000840493228288523</v>
      </c>
      <c r="L1277" s="67"/>
      <c r="M1277" s="64"/>
      <c r="N1277" s="16" t="str">
        <f aca="false">IF(M1277="","",SUMIF('Daily Fills'!L1256:L21242,'Growth Plan &amp; Statistics'!M1277,'Daily Fills'!O1256:O21242))</f>
        <v/>
      </c>
      <c r="O1277" s="15" t="str">
        <f aca="false">IF(N1277="","",SUMIF('Daily Fills'!L1256:L21242,'Growth Plan &amp; Statistics'!M1277,'Daily Fills'!P1256:P21242))</f>
        <v/>
      </c>
      <c r="P1277" s="15" t="str">
        <f aca="false">IF(O1277="","",SUMIF('Daily Fills'!L1256:L21254,'Growth Plan &amp; Statistics'!M1277,'Daily Fills'!E1256:E21254)/1000000)</f>
        <v/>
      </c>
      <c r="Q1277" s="16"/>
      <c r="R1277" s="16" t="str">
        <f aca="false">IF(N1277="","",F1277)</f>
        <v/>
      </c>
      <c r="S1277" s="10"/>
    </row>
    <row collapsed="false" customFormat="false" customHeight="false" hidden="false" ht="13.3" outlineLevel="0" r="1278">
      <c r="A1278" s="16" t="n">
        <v>1259</v>
      </c>
      <c r="B1278" s="16" t="n">
        <f aca="false">ROUNDUP(A1278/5,0)</f>
        <v>252</v>
      </c>
      <c r="C1278" s="16" t="n">
        <f aca="false">ROUNDUP(A1278/20.83333333,0)</f>
        <v>61</v>
      </c>
      <c r="D1278" s="65" t="inlineStr">
        <f aca="false">IF(M1278="",IF(C1278=C1277,D1277,EDATE(D1277,1)),M1278)</f>
        <is>
          <t/>
        </is>
      </c>
      <c r="E1278" s="16" t="n">
        <f aca="false">I1277</f>
        <v>11907775.81</v>
      </c>
      <c r="F1278" s="15" t="n">
        <f aca="false">ROUND(MIN($B$14,IF(SizeCalc="margin",E1278*$E$13*$E$12/100000,E1278*$I$13/$I$12/10)),2)</f>
        <v>100</v>
      </c>
      <c r="G1278" s="15" t="n">
        <f aca="false">$B$12*$B$13</f>
        <v>10</v>
      </c>
      <c r="H1278" s="15" t="n">
        <f aca="false">IF(Q1278="",G1278*F1278*10,Q1278)</f>
        <v>10000</v>
      </c>
      <c r="I1278" s="18" t="n">
        <f aca="false">E1278+H1278</f>
        <v>11917775.81</v>
      </c>
      <c r="J1278" s="18" t="n">
        <f aca="false">J1277+(I1278-I1277)</f>
        <v>11867775.81</v>
      </c>
      <c r="K1278" s="67" t="n">
        <f aca="false">H1278/E1278</f>
        <v>0.000839787392671781</v>
      </c>
      <c r="L1278" s="67"/>
      <c r="M1278" s="64"/>
      <c r="N1278" s="16" t="str">
        <f aca="false">IF(M1278="","",SUMIF('Daily Fills'!L1257:L21243,'Growth Plan &amp; Statistics'!M1278,'Daily Fills'!O1257:O21243))</f>
        <v/>
      </c>
      <c r="O1278" s="15" t="str">
        <f aca="false">IF(N1278="","",SUMIF('Daily Fills'!L1257:L21243,'Growth Plan &amp; Statistics'!M1278,'Daily Fills'!P1257:P21243))</f>
        <v/>
      </c>
      <c r="P1278" s="15" t="str">
        <f aca="false">IF(O1278="","",SUMIF('Daily Fills'!L1257:L21255,'Growth Plan &amp; Statistics'!M1278,'Daily Fills'!E1257:E21255)/1000000)</f>
        <v/>
      </c>
      <c r="Q1278" s="16"/>
      <c r="R1278" s="16" t="str">
        <f aca="false">IF(N1278="","",F1278)</f>
        <v/>
      </c>
      <c r="S1278" s="10"/>
    </row>
    <row collapsed="false" customFormat="false" customHeight="false" hidden="false" ht="13.3" outlineLevel="0" r="1279">
      <c r="A1279" s="16" t="n">
        <v>1260</v>
      </c>
      <c r="B1279" s="16" t="n">
        <f aca="false">ROUNDUP(A1279/5,0)</f>
        <v>252</v>
      </c>
      <c r="C1279" s="16" t="n">
        <f aca="false">ROUNDUP(A1279/20.83333333,0)</f>
        <v>61</v>
      </c>
      <c r="D1279" s="65" t="inlineStr">
        <f aca="false">IF(M1279="",IF(C1279=C1278,D1278,EDATE(D1278,1)),M1279)</f>
        <is>
          <t/>
        </is>
      </c>
      <c r="E1279" s="16" t="n">
        <f aca="false">I1278</f>
        <v>11917775.81</v>
      </c>
      <c r="F1279" s="15" t="n">
        <f aca="false">ROUND(MIN($B$14,IF(SizeCalc="margin",E1279*$E$13*$E$12/100000,E1279*$I$13/$I$12/10)),2)</f>
        <v>100</v>
      </c>
      <c r="G1279" s="15" t="n">
        <f aca="false">$B$12*$B$13</f>
        <v>10</v>
      </c>
      <c r="H1279" s="15" t="n">
        <f aca="false">IF(Q1279="",G1279*F1279*10,Q1279)</f>
        <v>10000</v>
      </c>
      <c r="I1279" s="18" t="n">
        <f aca="false">E1279+H1279</f>
        <v>11927775.81</v>
      </c>
      <c r="J1279" s="18" t="n">
        <f aca="false">J1278+(I1279-I1278)</f>
        <v>11877775.81</v>
      </c>
      <c r="K1279" s="67" t="n">
        <f aca="false">H1279/E1279</f>
        <v>0.000839082741564007</v>
      </c>
      <c r="L1279" s="67"/>
      <c r="M1279" s="64"/>
      <c r="N1279" s="16" t="str">
        <f aca="false">IF(M1279="","",SUMIF('Daily Fills'!L1258:L21244,'Growth Plan &amp; Statistics'!M1279,'Daily Fills'!O1258:O21244))</f>
        <v/>
      </c>
      <c r="O1279" s="15" t="str">
        <f aca="false">IF(N1279="","",SUMIF('Daily Fills'!L1258:L21244,'Growth Plan &amp; Statistics'!M1279,'Daily Fills'!P1258:P21244))</f>
        <v/>
      </c>
      <c r="P1279" s="15" t="str">
        <f aca="false">IF(O1279="","",SUMIF('Daily Fills'!L1258:L21256,'Growth Plan &amp; Statistics'!M1279,'Daily Fills'!E1258:E21256)/1000000)</f>
        <v/>
      </c>
      <c r="Q1279" s="16"/>
      <c r="R1279" s="16" t="str">
        <f aca="false">IF(N1279="","",F1279)</f>
        <v/>
      </c>
      <c r="S1279" s="10"/>
    </row>
    <row collapsed="false" customFormat="false" customHeight="false" hidden="false" ht="13.3" outlineLevel="0" r="1280">
      <c r="A1280" s="16" t="n">
        <v>1261</v>
      </c>
      <c r="B1280" s="16" t="n">
        <f aca="false">ROUNDUP(A1280/5,0)</f>
        <v>253</v>
      </c>
      <c r="C1280" s="16" t="n">
        <f aca="false">ROUNDUP(A1280/20.83333333,0)</f>
        <v>61</v>
      </c>
      <c r="D1280" s="65" t="inlineStr">
        <f aca="false">IF(M1280="",IF(C1280=C1279,D1279,EDATE(D1279,1)),M1280)</f>
        <is>
          <t/>
        </is>
      </c>
      <c r="E1280" s="16" t="n">
        <f aca="false">I1279</f>
        <v>11927775.81</v>
      </c>
      <c r="F1280" s="15" t="n">
        <f aca="false">ROUND(MIN($B$14,IF(SizeCalc="margin",E1280*$E$13*$E$12/100000,E1280*$I$13/$I$12/10)),2)</f>
        <v>100</v>
      </c>
      <c r="G1280" s="15" t="n">
        <f aca="false">$B$12*$B$13</f>
        <v>10</v>
      </c>
      <c r="H1280" s="15" t="n">
        <f aca="false">IF(Q1280="",G1280*F1280*10,Q1280)</f>
        <v>10000</v>
      </c>
      <c r="I1280" s="18" t="n">
        <f aca="false">E1280+H1280</f>
        <v>11937775.81</v>
      </c>
      <c r="J1280" s="18" t="n">
        <f aca="false">J1279+(I1280-I1279)</f>
        <v>11887775.81</v>
      </c>
      <c r="K1280" s="67" t="n">
        <f aca="false">H1280/E1280</f>
        <v>0.000838379271985998</v>
      </c>
      <c r="L1280" s="67"/>
      <c r="M1280" s="64"/>
      <c r="N1280" s="16" t="str">
        <f aca="false">IF(M1280="","",SUMIF('Daily Fills'!L1259:L21245,'Growth Plan &amp; Statistics'!M1280,'Daily Fills'!O1259:O21245))</f>
        <v/>
      </c>
      <c r="O1280" s="15" t="str">
        <f aca="false">IF(N1280="","",SUMIF('Daily Fills'!L1259:L21245,'Growth Plan &amp; Statistics'!M1280,'Daily Fills'!P1259:P21245))</f>
        <v/>
      </c>
      <c r="P1280" s="15" t="str">
        <f aca="false">IF(O1280="","",SUMIF('Daily Fills'!L1259:L21257,'Growth Plan &amp; Statistics'!M1280,'Daily Fills'!E1259:E21257)/1000000)</f>
        <v/>
      </c>
      <c r="Q1280" s="16"/>
      <c r="R1280" s="16" t="str">
        <f aca="false">IF(N1280="","",F1280)</f>
        <v/>
      </c>
      <c r="S1280" s="10"/>
    </row>
    <row collapsed="false" customFormat="false" customHeight="false" hidden="false" ht="13.3" outlineLevel="0" r="1281">
      <c r="A1281" s="16" t="n">
        <v>1262</v>
      </c>
      <c r="B1281" s="16" t="n">
        <f aca="false">ROUNDUP(A1281/5,0)</f>
        <v>253</v>
      </c>
      <c r="C1281" s="16" t="n">
        <f aca="false">ROUNDUP(A1281/20.83333333,0)</f>
        <v>61</v>
      </c>
      <c r="D1281" s="65" t="inlineStr">
        <f aca="false">IF(M1281="",IF(C1281=C1280,D1280,EDATE(D1280,1)),M1281)</f>
        <is>
          <t/>
        </is>
      </c>
      <c r="E1281" s="16" t="n">
        <f aca="false">I1280</f>
        <v>11937775.81</v>
      </c>
      <c r="F1281" s="15" t="n">
        <f aca="false">ROUND(MIN($B$14,IF(SizeCalc="margin",E1281*$E$13*$E$12/100000,E1281*$I$13/$I$12/10)),2)</f>
        <v>100</v>
      </c>
      <c r="G1281" s="15" t="n">
        <f aca="false">$B$12*$B$13</f>
        <v>10</v>
      </c>
      <c r="H1281" s="15" t="n">
        <f aca="false">IF(Q1281="",G1281*F1281*10,Q1281)</f>
        <v>10000</v>
      </c>
      <c r="I1281" s="18" t="n">
        <f aca="false">E1281+H1281</f>
        <v>11947775.81</v>
      </c>
      <c r="J1281" s="18" t="n">
        <f aca="false">J1280+(I1281-I1280)</f>
        <v>11897775.81</v>
      </c>
      <c r="K1281" s="67" t="n">
        <f aca="false">H1281/E1281</f>
        <v>0.000837676980968534</v>
      </c>
      <c r="L1281" s="67"/>
      <c r="M1281" s="64"/>
      <c r="N1281" s="16" t="str">
        <f aca="false">IF(M1281="","",SUMIF('Daily Fills'!L1260:L21246,'Growth Plan &amp; Statistics'!M1281,'Daily Fills'!O1260:O21246))</f>
        <v/>
      </c>
      <c r="O1281" s="15" t="str">
        <f aca="false">IF(N1281="","",SUMIF('Daily Fills'!L1260:L21246,'Growth Plan &amp; Statistics'!M1281,'Daily Fills'!P1260:P21246))</f>
        <v/>
      </c>
      <c r="P1281" s="15" t="str">
        <f aca="false">IF(O1281="","",SUMIF('Daily Fills'!L1260:L21258,'Growth Plan &amp; Statistics'!M1281,'Daily Fills'!E1260:E21258)/1000000)</f>
        <v/>
      </c>
      <c r="Q1281" s="16"/>
      <c r="R1281" s="16" t="str">
        <f aca="false">IF(N1281="","",F1281)</f>
        <v/>
      </c>
      <c r="S1281" s="10"/>
    </row>
    <row collapsed="false" customFormat="false" customHeight="false" hidden="false" ht="13.3" outlineLevel="0" r="1282">
      <c r="A1282" s="16" t="n">
        <v>1263</v>
      </c>
      <c r="B1282" s="16" t="n">
        <f aca="false">ROUNDUP(A1282/5,0)</f>
        <v>253</v>
      </c>
      <c r="C1282" s="16" t="n">
        <f aca="false">ROUNDUP(A1282/20.83333333,0)</f>
        <v>61</v>
      </c>
      <c r="D1282" s="65" t="inlineStr">
        <f aca="false">IF(M1282="",IF(C1282=C1281,D1281,EDATE(D1281,1)),M1282)</f>
        <is>
          <t/>
        </is>
      </c>
      <c r="E1282" s="16" t="n">
        <f aca="false">I1281</f>
        <v>11947775.81</v>
      </c>
      <c r="F1282" s="15" t="n">
        <f aca="false">ROUND(MIN($B$14,IF(SizeCalc="margin",E1282*$E$13*$E$12/100000,E1282*$I$13/$I$12/10)),2)</f>
        <v>100</v>
      </c>
      <c r="G1282" s="15" t="n">
        <f aca="false">$B$12*$B$13</f>
        <v>10</v>
      </c>
      <c r="H1282" s="15" t="n">
        <f aca="false">IF(Q1282="",G1282*F1282*10,Q1282)</f>
        <v>10000</v>
      </c>
      <c r="I1282" s="18" t="n">
        <f aca="false">E1282+H1282</f>
        <v>11957775.81</v>
      </c>
      <c r="J1282" s="18" t="n">
        <f aca="false">J1281+(I1282-I1281)</f>
        <v>11907775.81</v>
      </c>
      <c r="K1282" s="67" t="n">
        <f aca="false">H1282/E1282</f>
        <v>0.000836975865552335</v>
      </c>
      <c r="L1282" s="67"/>
      <c r="M1282" s="64"/>
      <c r="N1282" s="16" t="str">
        <f aca="false">IF(M1282="","",SUMIF('Daily Fills'!L1261:L21247,'Growth Plan &amp; Statistics'!M1282,'Daily Fills'!O1261:O21247))</f>
        <v/>
      </c>
      <c r="O1282" s="15" t="str">
        <f aca="false">IF(N1282="","",SUMIF('Daily Fills'!L1261:L21247,'Growth Plan &amp; Statistics'!M1282,'Daily Fills'!P1261:P21247))</f>
        <v/>
      </c>
      <c r="P1282" s="15" t="str">
        <f aca="false">IF(O1282="","",SUMIF('Daily Fills'!L1261:L21259,'Growth Plan &amp; Statistics'!M1282,'Daily Fills'!E1261:E21259)/1000000)</f>
        <v/>
      </c>
      <c r="Q1282" s="16"/>
      <c r="R1282" s="16" t="str">
        <f aca="false">IF(N1282="","",F1282)</f>
        <v/>
      </c>
      <c r="S1282" s="10"/>
    </row>
    <row collapsed="false" customFormat="false" customHeight="false" hidden="false" ht="13.3" outlineLevel="0" r="1283">
      <c r="A1283" s="16" t="n">
        <v>1264</v>
      </c>
      <c r="B1283" s="16" t="n">
        <f aca="false">ROUNDUP(A1283/5,0)</f>
        <v>253</v>
      </c>
      <c r="C1283" s="16" t="n">
        <f aca="false">ROUNDUP(A1283/20.83333333,0)</f>
        <v>61</v>
      </c>
      <c r="D1283" s="65" t="inlineStr">
        <f aca="false">IF(M1283="",IF(C1283=C1282,D1282,EDATE(D1282,1)),M1283)</f>
        <is>
          <t/>
        </is>
      </c>
      <c r="E1283" s="16" t="n">
        <f aca="false">I1282</f>
        <v>11957775.81</v>
      </c>
      <c r="F1283" s="15" t="n">
        <f aca="false">ROUND(MIN($B$14,IF(SizeCalc="margin",E1283*$E$13*$E$12/100000,E1283*$I$13/$I$12/10)),2)</f>
        <v>100</v>
      </c>
      <c r="G1283" s="15" t="n">
        <f aca="false">$B$12*$B$13</f>
        <v>10</v>
      </c>
      <c r="H1283" s="15" t="n">
        <f aca="false">IF(Q1283="",G1283*F1283*10,Q1283)</f>
        <v>10000</v>
      </c>
      <c r="I1283" s="18" t="n">
        <f aca="false">E1283+H1283</f>
        <v>11967775.81</v>
      </c>
      <c r="J1283" s="18" t="n">
        <f aca="false">J1282+(I1283-I1282)</f>
        <v>11917775.81</v>
      </c>
      <c r="K1283" s="67" t="n">
        <f aca="false">H1283/E1283</f>
        <v>0.000836275922788019</v>
      </c>
      <c r="L1283" s="67"/>
      <c r="M1283" s="64"/>
      <c r="N1283" s="16" t="str">
        <f aca="false">IF(M1283="","",SUMIF('Daily Fills'!L1262:L21248,'Growth Plan &amp; Statistics'!M1283,'Daily Fills'!O1262:O21248))</f>
        <v/>
      </c>
      <c r="O1283" s="15" t="str">
        <f aca="false">IF(N1283="","",SUMIF('Daily Fills'!L1262:L21248,'Growth Plan &amp; Statistics'!M1283,'Daily Fills'!P1262:P21248))</f>
        <v/>
      </c>
      <c r="P1283" s="15" t="str">
        <f aca="false">IF(O1283="","",SUMIF('Daily Fills'!L1262:L21260,'Growth Plan &amp; Statistics'!M1283,'Daily Fills'!E1262:E21260)/1000000)</f>
        <v/>
      </c>
      <c r="Q1283" s="16"/>
      <c r="R1283" s="16" t="str">
        <f aca="false">IF(N1283="","",F1283)</f>
        <v/>
      </c>
      <c r="S1283" s="10"/>
    </row>
    <row collapsed="false" customFormat="false" customHeight="false" hidden="false" ht="13.3" outlineLevel="0" r="1284">
      <c r="A1284" s="16" t="n">
        <v>1265</v>
      </c>
      <c r="B1284" s="16" t="n">
        <f aca="false">ROUNDUP(A1284/5,0)</f>
        <v>253</v>
      </c>
      <c r="C1284" s="16" t="n">
        <f aca="false">ROUNDUP(A1284/20.83333333,0)</f>
        <v>61</v>
      </c>
      <c r="D1284" s="65" t="inlineStr">
        <f aca="false">IF(M1284="",IF(C1284=C1283,D1283,EDATE(D1283,1)),M1284)</f>
        <is>
          <t/>
        </is>
      </c>
      <c r="E1284" s="16" t="n">
        <f aca="false">I1283</f>
        <v>11967775.81</v>
      </c>
      <c r="F1284" s="15" t="n">
        <f aca="false">ROUND(MIN($B$14,IF(SizeCalc="margin",E1284*$E$13*$E$12/100000,E1284*$I$13/$I$12/10)),2)</f>
        <v>100</v>
      </c>
      <c r="G1284" s="15" t="n">
        <f aca="false">$B$12*$B$13</f>
        <v>10</v>
      </c>
      <c r="H1284" s="15" t="n">
        <f aca="false">IF(Q1284="",G1284*F1284*10,Q1284)</f>
        <v>10000</v>
      </c>
      <c r="I1284" s="18" t="n">
        <f aca="false">E1284+H1284</f>
        <v>11977775.81</v>
      </c>
      <c r="J1284" s="18" t="n">
        <f aca="false">J1283+(I1284-I1283)</f>
        <v>11927775.81</v>
      </c>
      <c r="K1284" s="67" t="n">
        <f aca="false">H1284/E1284</f>
        <v>0.000835577149736063</v>
      </c>
      <c r="L1284" s="67"/>
      <c r="M1284" s="64"/>
      <c r="N1284" s="16" t="str">
        <f aca="false">IF(M1284="","",SUMIF('Daily Fills'!L1263:L21249,'Growth Plan &amp; Statistics'!M1284,'Daily Fills'!O1263:O21249))</f>
        <v/>
      </c>
      <c r="O1284" s="15" t="str">
        <f aca="false">IF(N1284="","",SUMIF('Daily Fills'!L1263:L21249,'Growth Plan &amp; Statistics'!M1284,'Daily Fills'!P1263:P21249))</f>
        <v/>
      </c>
      <c r="P1284" s="15" t="str">
        <f aca="false">IF(O1284="","",SUMIF('Daily Fills'!L1263:L21261,'Growth Plan &amp; Statistics'!M1284,'Daily Fills'!E1263:E21261)/1000000)</f>
        <v/>
      </c>
      <c r="Q1284" s="16"/>
      <c r="R1284" s="16" t="str">
        <f aca="false">IF(N1284="","",F1284)</f>
        <v/>
      </c>
      <c r="S1284" s="10"/>
    </row>
    <row collapsed="false" customFormat="false" customHeight="false" hidden="false" ht="13.3" outlineLevel="0" r="1285">
      <c r="A1285" s="16" t="n">
        <v>1266</v>
      </c>
      <c r="B1285" s="16" t="n">
        <f aca="false">ROUNDUP(A1285/5,0)</f>
        <v>254</v>
      </c>
      <c r="C1285" s="16" t="n">
        <f aca="false">ROUNDUP(A1285/20.83333333,0)</f>
        <v>61</v>
      </c>
      <c r="D1285" s="65" t="inlineStr">
        <f aca="false">IF(M1285="",IF(C1285=C1284,D1284,EDATE(D1284,1)),M1285)</f>
        <is>
          <t/>
        </is>
      </c>
      <c r="E1285" s="16" t="n">
        <f aca="false">I1284</f>
        <v>11977775.81</v>
      </c>
      <c r="F1285" s="15" t="n">
        <f aca="false">ROUND(MIN($B$14,IF(SizeCalc="margin",E1285*$E$13*$E$12/100000,E1285*$I$13/$I$12/10)),2)</f>
        <v>100</v>
      </c>
      <c r="G1285" s="15" t="n">
        <f aca="false">$B$12*$B$13</f>
        <v>10</v>
      </c>
      <c r="H1285" s="15" t="n">
        <f aca="false">IF(Q1285="",G1285*F1285*10,Q1285)</f>
        <v>10000</v>
      </c>
      <c r="I1285" s="18" t="n">
        <f aca="false">E1285+H1285</f>
        <v>11987775.81</v>
      </c>
      <c r="J1285" s="18" t="n">
        <f aca="false">J1284+(I1285-I1284)</f>
        <v>11937775.81</v>
      </c>
      <c r="K1285" s="67" t="n">
        <f aca="false">H1285/E1285</f>
        <v>0.00083487954346676</v>
      </c>
      <c r="L1285" s="67"/>
      <c r="M1285" s="64"/>
      <c r="N1285" s="16" t="str">
        <f aca="false">IF(M1285="","",SUMIF('Daily Fills'!L1264:L21250,'Growth Plan &amp; Statistics'!M1285,'Daily Fills'!O1264:O21250))</f>
        <v/>
      </c>
      <c r="O1285" s="15" t="str">
        <f aca="false">IF(N1285="","",SUMIF('Daily Fills'!L1264:L21250,'Growth Plan &amp; Statistics'!M1285,'Daily Fills'!P1264:P21250))</f>
        <v/>
      </c>
      <c r="P1285" s="15" t="str">
        <f aca="false">IF(O1285="","",SUMIF('Daily Fills'!L1264:L21262,'Growth Plan &amp; Statistics'!M1285,'Daily Fills'!E1264:E21262)/1000000)</f>
        <v/>
      </c>
      <c r="Q1285" s="16"/>
      <c r="R1285" s="16" t="str">
        <f aca="false">IF(N1285="","",F1285)</f>
        <v/>
      </c>
      <c r="S1285" s="10"/>
    </row>
    <row collapsed="false" customFormat="false" customHeight="false" hidden="false" ht="13.3" outlineLevel="0" r="1286">
      <c r="A1286" s="16" t="n">
        <v>1267</v>
      </c>
      <c r="B1286" s="16" t="n">
        <f aca="false">ROUNDUP(A1286/5,0)</f>
        <v>254</v>
      </c>
      <c r="C1286" s="16" t="n">
        <f aca="false">ROUNDUP(A1286/20.83333333,0)</f>
        <v>61</v>
      </c>
      <c r="D1286" s="65" t="inlineStr">
        <f aca="false">IF(M1286="",IF(C1286=C1285,D1285,EDATE(D1285,1)),M1286)</f>
        <is>
          <t/>
        </is>
      </c>
      <c r="E1286" s="16" t="n">
        <f aca="false">I1285</f>
        <v>11987775.81</v>
      </c>
      <c r="F1286" s="15" t="n">
        <f aca="false">ROUND(MIN($B$14,IF(SizeCalc="margin",E1286*$E$13*$E$12/100000,E1286*$I$13/$I$12/10)),2)</f>
        <v>100</v>
      </c>
      <c r="G1286" s="15" t="n">
        <f aca="false">$B$12*$B$13</f>
        <v>10</v>
      </c>
      <c r="H1286" s="15" t="n">
        <f aca="false">IF(Q1286="",G1286*F1286*10,Q1286)</f>
        <v>10000</v>
      </c>
      <c r="I1286" s="18" t="n">
        <f aca="false">E1286+H1286</f>
        <v>11997775.81</v>
      </c>
      <c r="J1286" s="18" t="n">
        <f aca="false">J1285+(I1286-I1285)</f>
        <v>11947775.81</v>
      </c>
      <c r="K1286" s="67" t="n">
        <f aca="false">H1286/E1286</f>
        <v>0.000834183101060179</v>
      </c>
      <c r="L1286" s="67"/>
      <c r="M1286" s="64"/>
      <c r="N1286" s="16" t="str">
        <f aca="false">IF(M1286="","",SUMIF('Daily Fills'!L1265:L21251,'Growth Plan &amp; Statistics'!M1286,'Daily Fills'!O1265:O21251))</f>
        <v/>
      </c>
      <c r="O1286" s="15" t="str">
        <f aca="false">IF(N1286="","",SUMIF('Daily Fills'!L1265:L21251,'Growth Plan &amp; Statistics'!M1286,'Daily Fills'!P1265:P21251))</f>
        <v/>
      </c>
      <c r="P1286" s="15" t="str">
        <f aca="false">IF(O1286="","",SUMIF('Daily Fills'!L1265:L21263,'Growth Plan &amp; Statistics'!M1286,'Daily Fills'!E1265:E21263)/1000000)</f>
        <v/>
      </c>
      <c r="Q1286" s="16"/>
      <c r="R1286" s="16" t="str">
        <f aca="false">IF(N1286="","",F1286)</f>
        <v/>
      </c>
      <c r="S1286" s="10"/>
    </row>
    <row collapsed="false" customFormat="false" customHeight="false" hidden="false" ht="13.3" outlineLevel="0" r="1287">
      <c r="A1287" s="16" t="n">
        <v>1268</v>
      </c>
      <c r="B1287" s="16" t="n">
        <f aca="false">ROUNDUP(A1287/5,0)</f>
        <v>254</v>
      </c>
      <c r="C1287" s="16" t="n">
        <f aca="false">ROUNDUP(A1287/20.83333333,0)</f>
        <v>61</v>
      </c>
      <c r="D1287" s="65" t="inlineStr">
        <f aca="false">IF(M1287="",IF(C1287=C1286,D1286,EDATE(D1286,1)),M1287)</f>
        <is>
          <t/>
        </is>
      </c>
      <c r="E1287" s="16" t="n">
        <f aca="false">I1286</f>
        <v>11997775.81</v>
      </c>
      <c r="F1287" s="15" t="n">
        <f aca="false">ROUND(MIN($B$14,IF(SizeCalc="margin",E1287*$E$13*$E$12/100000,E1287*$I$13/$I$12/10)),2)</f>
        <v>100</v>
      </c>
      <c r="G1287" s="15" t="n">
        <f aca="false">$B$12*$B$13</f>
        <v>10</v>
      </c>
      <c r="H1287" s="15" t="n">
        <f aca="false">IF(Q1287="",G1287*F1287*10,Q1287)</f>
        <v>10000</v>
      </c>
      <c r="I1287" s="18" t="n">
        <f aca="false">E1287+H1287</f>
        <v>12007775.81</v>
      </c>
      <c r="J1287" s="18" t="n">
        <f aca="false">J1286+(I1287-I1286)</f>
        <v>11957775.81</v>
      </c>
      <c r="K1287" s="67" t="n">
        <f aca="false">H1287/E1287</f>
        <v>0.000833487819606124</v>
      </c>
      <c r="L1287" s="67"/>
      <c r="M1287" s="64"/>
      <c r="N1287" s="16" t="str">
        <f aca="false">IF(M1287="","",SUMIF('Daily Fills'!L1266:L21252,'Growth Plan &amp; Statistics'!M1287,'Daily Fills'!O1266:O21252))</f>
        <v/>
      </c>
      <c r="O1287" s="15" t="str">
        <f aca="false">IF(N1287="","",SUMIF('Daily Fills'!L1266:L21252,'Growth Plan &amp; Statistics'!M1287,'Daily Fills'!P1266:P21252))</f>
        <v/>
      </c>
      <c r="P1287" s="15" t="str">
        <f aca="false">IF(O1287="","",SUMIF('Daily Fills'!L1266:L21264,'Growth Plan &amp; Statistics'!M1287,'Daily Fills'!E1266:E21264)/1000000)</f>
        <v/>
      </c>
      <c r="Q1287" s="16"/>
      <c r="R1287" s="16" t="str">
        <f aca="false">IF(N1287="","",F1287)</f>
        <v/>
      </c>
      <c r="S1287" s="10"/>
    </row>
    <row collapsed="false" customFormat="false" customHeight="false" hidden="false" ht="13.3" outlineLevel="0" r="1288">
      <c r="A1288" s="16" t="n">
        <v>1269</v>
      </c>
      <c r="B1288" s="16" t="n">
        <f aca="false">ROUNDUP(A1288/5,0)</f>
        <v>254</v>
      </c>
      <c r="C1288" s="16" t="n">
        <f aca="false">ROUNDUP(A1288/20.83333333,0)</f>
        <v>61</v>
      </c>
      <c r="D1288" s="65" t="inlineStr">
        <f aca="false">IF(M1288="",IF(C1288=C1287,D1287,EDATE(D1287,1)),M1288)</f>
        <is>
          <t/>
        </is>
      </c>
      <c r="E1288" s="16" t="n">
        <f aca="false">I1287</f>
        <v>12007775.81</v>
      </c>
      <c r="F1288" s="15" t="n">
        <f aca="false">ROUND(MIN($B$14,IF(SizeCalc="margin",E1288*$E$13*$E$12/100000,E1288*$I$13/$I$12/10)),2)</f>
        <v>100</v>
      </c>
      <c r="G1288" s="15" t="n">
        <f aca="false">$B$12*$B$13</f>
        <v>10</v>
      </c>
      <c r="H1288" s="15" t="n">
        <f aca="false">IF(Q1288="",G1288*F1288*10,Q1288)</f>
        <v>10000</v>
      </c>
      <c r="I1288" s="18" t="n">
        <f aca="false">E1288+H1288</f>
        <v>12017775.81</v>
      </c>
      <c r="J1288" s="18" t="n">
        <f aca="false">J1287+(I1288-I1287)</f>
        <v>11967775.81</v>
      </c>
      <c r="K1288" s="67" t="n">
        <f aca="false">H1288/E1288</f>
        <v>0.000832793696204093</v>
      </c>
      <c r="L1288" s="67"/>
      <c r="M1288" s="64"/>
      <c r="N1288" s="16" t="str">
        <f aca="false">IF(M1288="","",SUMIF('Daily Fills'!L1267:L21253,'Growth Plan &amp; Statistics'!M1288,'Daily Fills'!O1267:O21253))</f>
        <v/>
      </c>
      <c r="O1288" s="15" t="str">
        <f aca="false">IF(N1288="","",SUMIF('Daily Fills'!L1267:L21253,'Growth Plan &amp; Statistics'!M1288,'Daily Fills'!P1267:P21253))</f>
        <v/>
      </c>
      <c r="P1288" s="15" t="str">
        <f aca="false">IF(O1288="","",SUMIF('Daily Fills'!L1267:L21265,'Growth Plan &amp; Statistics'!M1288,'Daily Fills'!E1267:E21265)/1000000)</f>
        <v/>
      </c>
      <c r="Q1288" s="16"/>
      <c r="R1288" s="16" t="str">
        <f aca="false">IF(N1288="","",F1288)</f>
        <v/>
      </c>
      <c r="S1288" s="10"/>
    </row>
    <row collapsed="false" customFormat="false" customHeight="false" hidden="false" ht="13.3" outlineLevel="0" r="1289">
      <c r="A1289" s="16" t="n">
        <v>1270</v>
      </c>
      <c r="B1289" s="16" t="n">
        <f aca="false">ROUNDUP(A1289/5,0)</f>
        <v>254</v>
      </c>
      <c r="C1289" s="16" t="n">
        <f aca="false">ROUNDUP(A1289/20.83333333,0)</f>
        <v>61</v>
      </c>
      <c r="D1289" s="65" t="inlineStr">
        <f aca="false">IF(M1289="",IF(C1289=C1288,D1288,EDATE(D1288,1)),M1289)</f>
        <is>
          <t/>
        </is>
      </c>
      <c r="E1289" s="16" t="n">
        <f aca="false">I1288</f>
        <v>12017775.81</v>
      </c>
      <c r="F1289" s="15" t="n">
        <f aca="false">ROUND(MIN($B$14,IF(SizeCalc="margin",E1289*$E$13*$E$12/100000,E1289*$I$13/$I$12/10)),2)</f>
        <v>100</v>
      </c>
      <c r="G1289" s="15" t="n">
        <f aca="false">$B$12*$B$13</f>
        <v>10</v>
      </c>
      <c r="H1289" s="15" t="n">
        <f aca="false">IF(Q1289="",G1289*F1289*10,Q1289)</f>
        <v>10000</v>
      </c>
      <c r="I1289" s="18" t="n">
        <f aca="false">E1289+H1289</f>
        <v>12027775.81</v>
      </c>
      <c r="J1289" s="18" t="n">
        <f aca="false">J1288+(I1289-I1288)</f>
        <v>11977775.81</v>
      </c>
      <c r="K1289" s="67" t="n">
        <f aca="false">H1289/E1289</f>
        <v>0.000832100727963239</v>
      </c>
      <c r="L1289" s="67"/>
      <c r="M1289" s="64"/>
      <c r="N1289" s="16" t="str">
        <f aca="false">IF(M1289="","",SUMIF('Daily Fills'!L1268:L21254,'Growth Plan &amp; Statistics'!M1289,'Daily Fills'!O1268:O21254))</f>
        <v/>
      </c>
      <c r="O1289" s="15" t="str">
        <f aca="false">IF(N1289="","",SUMIF('Daily Fills'!L1268:L21254,'Growth Plan &amp; Statistics'!M1289,'Daily Fills'!P1268:P21254))</f>
        <v/>
      </c>
      <c r="P1289" s="15" t="str">
        <f aca="false">IF(O1289="","",SUMIF('Daily Fills'!L1268:L21266,'Growth Plan &amp; Statistics'!M1289,'Daily Fills'!E1268:E21266)/1000000)</f>
        <v/>
      </c>
      <c r="Q1289" s="16"/>
      <c r="R1289" s="16" t="str">
        <f aca="false">IF(N1289="","",F1289)</f>
        <v/>
      </c>
      <c r="S1289" s="10"/>
    </row>
    <row collapsed="false" customFormat="false" customHeight="false" hidden="false" ht="13.3" outlineLevel="0" r="1290">
      <c r="A1290" s="16" t="n">
        <v>1271</v>
      </c>
      <c r="B1290" s="16" t="n">
        <f aca="false">ROUNDUP(A1290/5,0)</f>
        <v>255</v>
      </c>
      <c r="C1290" s="16" t="n">
        <f aca="false">ROUNDUP(A1290/20.83333333,0)</f>
        <v>62</v>
      </c>
      <c r="D1290" s="65" t="n">
        <f aca="false">IF(M1290="",IF(C1290=C1289,D1289,EDATE(D1289,1)),M1290)</f>
        <v>43666</v>
      </c>
      <c r="E1290" s="16" t="n">
        <f aca="false">I1289</f>
        <v>12027775.81</v>
      </c>
      <c r="F1290" s="15" t="n">
        <f aca="false">ROUND(MIN($B$14,IF(SizeCalc="margin",E1290*$E$13*$E$12/100000,E1290*$I$13/$I$12/10)),2)</f>
        <v>100</v>
      </c>
      <c r="G1290" s="15" t="n">
        <f aca="false">$B$12*$B$13</f>
        <v>10</v>
      </c>
      <c r="H1290" s="15" t="n">
        <f aca="false">IF(Q1290="",G1290*F1290*10,Q1290)</f>
        <v>10000</v>
      </c>
      <c r="I1290" s="18" t="n">
        <f aca="false">E1290+H1290</f>
        <v>12037775.81</v>
      </c>
      <c r="J1290" s="18" t="n">
        <f aca="false">J1289+(I1290-I1289)</f>
        <v>11987775.81</v>
      </c>
      <c r="K1290" s="67" t="n">
        <f aca="false">H1290/E1290</f>
        <v>0.000831408912002326</v>
      </c>
      <c r="L1290" s="67"/>
      <c r="M1290" s="64"/>
      <c r="N1290" s="16" t="str">
        <f aca="false">IF(M1290="","",SUMIF('Daily Fills'!L1269:L21255,'Growth Plan &amp; Statistics'!M1290,'Daily Fills'!O1269:O21255))</f>
        <v/>
      </c>
      <c r="O1290" s="15" t="str">
        <f aca="false">IF(N1290="","",SUMIF('Daily Fills'!L1269:L21255,'Growth Plan &amp; Statistics'!M1290,'Daily Fills'!P1269:P21255))</f>
        <v/>
      </c>
      <c r="P1290" s="15" t="str">
        <f aca="false">IF(O1290="","",SUMIF('Daily Fills'!L1269:L21267,'Growth Plan &amp; Statistics'!M1290,'Daily Fills'!E1269:E21267)/1000000)</f>
        <v/>
      </c>
      <c r="Q1290" s="16"/>
      <c r="R1290" s="16" t="str">
        <f aca="false">IF(N1290="","",F1290)</f>
        <v/>
      </c>
      <c r="S1290" s="10"/>
    </row>
    <row collapsed="false" customFormat="false" customHeight="false" hidden="false" ht="13.3" outlineLevel="0" r="1291">
      <c r="A1291" s="16" t="n">
        <v>1272</v>
      </c>
      <c r="B1291" s="16" t="n">
        <f aca="false">ROUNDUP(A1291/5,0)</f>
        <v>255</v>
      </c>
      <c r="C1291" s="16" t="n">
        <f aca="false">ROUNDUP(A1291/20.83333333,0)</f>
        <v>62</v>
      </c>
      <c r="D1291" s="65" t="inlineStr">
        <f aca="false">IF(M1291="",IF(C1291=C1290,D1290,EDATE(D1290,1)),M1291)</f>
        <is>
          <t/>
        </is>
      </c>
      <c r="E1291" s="16" t="n">
        <f aca="false">I1290</f>
        <v>12037775.81</v>
      </c>
      <c r="F1291" s="15" t="n">
        <f aca="false">ROUND(MIN($B$14,IF(SizeCalc="margin",E1291*$E$13*$E$12/100000,E1291*$I$13/$I$12/10)),2)</f>
        <v>100</v>
      </c>
      <c r="G1291" s="15" t="n">
        <f aca="false">$B$12*$B$13</f>
        <v>10</v>
      </c>
      <c r="H1291" s="15" t="n">
        <f aca="false">IF(Q1291="",G1291*F1291*10,Q1291)</f>
        <v>10000</v>
      </c>
      <c r="I1291" s="18" t="n">
        <f aca="false">E1291+H1291</f>
        <v>12047775.81</v>
      </c>
      <c r="J1291" s="18" t="n">
        <f aca="false">J1290+(I1291-I1290)</f>
        <v>11997775.81</v>
      </c>
      <c r="K1291" s="67" t="n">
        <f aca="false">H1291/E1291</f>
        <v>0.000830718245449697</v>
      </c>
      <c r="L1291" s="67"/>
      <c r="M1291" s="64"/>
      <c r="N1291" s="16" t="str">
        <f aca="false">IF(M1291="","",SUMIF('Daily Fills'!L1270:L21256,'Growth Plan &amp; Statistics'!M1291,'Daily Fills'!O1270:O21256))</f>
        <v/>
      </c>
      <c r="O1291" s="15" t="str">
        <f aca="false">IF(N1291="","",SUMIF('Daily Fills'!L1270:L21256,'Growth Plan &amp; Statistics'!M1291,'Daily Fills'!P1270:P21256))</f>
        <v/>
      </c>
      <c r="P1291" s="15" t="str">
        <f aca="false">IF(O1291="","",SUMIF('Daily Fills'!L1270:L21268,'Growth Plan &amp; Statistics'!M1291,'Daily Fills'!E1270:E21268)/1000000)</f>
        <v/>
      </c>
      <c r="Q1291" s="16"/>
      <c r="R1291" s="16" t="str">
        <f aca="false">IF(N1291="","",F1291)</f>
        <v/>
      </c>
      <c r="S1291" s="10"/>
    </row>
    <row collapsed="false" customFormat="false" customHeight="false" hidden="false" ht="13.3" outlineLevel="0" r="1292">
      <c r="A1292" s="16" t="n">
        <v>1273</v>
      </c>
      <c r="B1292" s="16" t="n">
        <f aca="false">ROUNDUP(A1292/5,0)</f>
        <v>255</v>
      </c>
      <c r="C1292" s="16" t="n">
        <f aca="false">ROUNDUP(A1292/20.83333333,0)</f>
        <v>62</v>
      </c>
      <c r="D1292" s="65" t="inlineStr">
        <f aca="false">IF(M1292="",IF(C1292=C1291,D1291,EDATE(D1291,1)),M1292)</f>
        <is>
          <t/>
        </is>
      </c>
      <c r="E1292" s="16" t="n">
        <f aca="false">I1291</f>
        <v>12047775.81</v>
      </c>
      <c r="F1292" s="15" t="n">
        <f aca="false">ROUND(MIN($B$14,IF(SizeCalc="margin",E1292*$E$13*$E$12/100000,E1292*$I$13/$I$12/10)),2)</f>
        <v>100</v>
      </c>
      <c r="G1292" s="15" t="n">
        <f aca="false">$B$12*$B$13</f>
        <v>10</v>
      </c>
      <c r="H1292" s="15" t="n">
        <f aca="false">IF(Q1292="",G1292*F1292*10,Q1292)</f>
        <v>10000</v>
      </c>
      <c r="I1292" s="18" t="n">
        <f aca="false">E1292+H1292</f>
        <v>12057775.81</v>
      </c>
      <c r="J1292" s="18" t="n">
        <f aca="false">J1291+(I1292-I1291)</f>
        <v>12007775.81</v>
      </c>
      <c r="K1292" s="67" t="n">
        <f aca="false">H1292/E1292</f>
        <v>0.000830028725443223</v>
      </c>
      <c r="L1292" s="67"/>
      <c r="M1292" s="64"/>
      <c r="N1292" s="16" t="str">
        <f aca="false">IF(M1292="","",SUMIF('Daily Fills'!L1271:L21257,'Growth Plan &amp; Statistics'!M1292,'Daily Fills'!O1271:O21257))</f>
        <v/>
      </c>
      <c r="O1292" s="15" t="str">
        <f aca="false">IF(N1292="","",SUMIF('Daily Fills'!L1271:L21257,'Growth Plan &amp; Statistics'!M1292,'Daily Fills'!P1271:P21257))</f>
        <v/>
      </c>
      <c r="P1292" s="15" t="str">
        <f aca="false">IF(O1292="","",SUMIF('Daily Fills'!L1271:L21269,'Growth Plan &amp; Statistics'!M1292,'Daily Fills'!E1271:E21269)/1000000)</f>
        <v/>
      </c>
      <c r="Q1292" s="16"/>
      <c r="R1292" s="16" t="str">
        <f aca="false">IF(N1292="","",F1292)</f>
        <v/>
      </c>
      <c r="S1292" s="10"/>
    </row>
    <row collapsed="false" customFormat="false" customHeight="false" hidden="false" ht="13.3" outlineLevel="0" r="1293">
      <c r="A1293" s="16" t="n">
        <v>1274</v>
      </c>
      <c r="B1293" s="16" t="n">
        <f aca="false">ROUNDUP(A1293/5,0)</f>
        <v>255</v>
      </c>
      <c r="C1293" s="16" t="n">
        <f aca="false">ROUNDUP(A1293/20.83333333,0)</f>
        <v>62</v>
      </c>
      <c r="D1293" s="65" t="inlineStr">
        <f aca="false">IF(M1293="",IF(C1293=C1292,D1292,EDATE(D1292,1)),M1293)</f>
        <is>
          <t/>
        </is>
      </c>
      <c r="E1293" s="16" t="n">
        <f aca="false">I1292</f>
        <v>12057775.81</v>
      </c>
      <c r="F1293" s="15" t="n">
        <f aca="false">ROUND(MIN($B$14,IF(SizeCalc="margin",E1293*$E$13*$E$12/100000,E1293*$I$13/$I$12/10)),2)</f>
        <v>100</v>
      </c>
      <c r="G1293" s="15" t="n">
        <f aca="false">$B$12*$B$13</f>
        <v>10</v>
      </c>
      <c r="H1293" s="15" t="n">
        <f aca="false">IF(Q1293="",G1293*F1293*10,Q1293)</f>
        <v>10000</v>
      </c>
      <c r="I1293" s="18" t="n">
        <f aca="false">E1293+H1293</f>
        <v>12067775.81</v>
      </c>
      <c r="J1293" s="18" t="n">
        <f aca="false">J1292+(I1293-I1292)</f>
        <v>12017775.81</v>
      </c>
      <c r="K1293" s="67" t="n">
        <f aca="false">H1293/E1293</f>
        <v>0.000829340349130276</v>
      </c>
      <c r="L1293" s="67"/>
      <c r="M1293" s="64"/>
      <c r="N1293" s="16" t="str">
        <f aca="false">IF(M1293="","",SUMIF('Daily Fills'!L1272:L21258,'Growth Plan &amp; Statistics'!M1293,'Daily Fills'!O1272:O21258))</f>
        <v/>
      </c>
      <c r="O1293" s="15" t="str">
        <f aca="false">IF(N1293="","",SUMIF('Daily Fills'!L1272:L21258,'Growth Plan &amp; Statistics'!M1293,'Daily Fills'!P1272:P21258))</f>
        <v/>
      </c>
      <c r="P1293" s="15" t="str">
        <f aca="false">IF(O1293="","",SUMIF('Daily Fills'!L1272:L21270,'Growth Plan &amp; Statistics'!M1293,'Daily Fills'!E1272:E21270)/1000000)</f>
        <v/>
      </c>
      <c r="Q1293" s="16"/>
      <c r="R1293" s="16" t="str">
        <f aca="false">IF(N1293="","",F1293)</f>
        <v/>
      </c>
      <c r="S1293" s="10"/>
    </row>
    <row collapsed="false" customFormat="false" customHeight="false" hidden="false" ht="13.3" outlineLevel="0" r="1294">
      <c r="A1294" s="16" t="n">
        <v>1275</v>
      </c>
      <c r="B1294" s="16" t="n">
        <f aca="false">ROUNDUP(A1294/5,0)</f>
        <v>255</v>
      </c>
      <c r="C1294" s="16" t="n">
        <f aca="false">ROUNDUP(A1294/20.83333333,0)</f>
        <v>62</v>
      </c>
      <c r="D1294" s="65" t="inlineStr">
        <f aca="false">IF(M1294="",IF(C1294=C1293,D1293,EDATE(D1293,1)),M1294)</f>
        <is>
          <t/>
        </is>
      </c>
      <c r="E1294" s="16" t="n">
        <f aca="false">I1293</f>
        <v>12067775.81</v>
      </c>
      <c r="F1294" s="15" t="n">
        <f aca="false">ROUND(MIN($B$14,IF(SizeCalc="margin",E1294*$E$13*$E$12/100000,E1294*$I$13/$I$12/10)),2)</f>
        <v>100</v>
      </c>
      <c r="G1294" s="15" t="n">
        <f aca="false">$B$12*$B$13</f>
        <v>10</v>
      </c>
      <c r="H1294" s="15" t="n">
        <f aca="false">IF(Q1294="",G1294*F1294*10,Q1294)</f>
        <v>10000</v>
      </c>
      <c r="I1294" s="18" t="n">
        <f aca="false">E1294+H1294</f>
        <v>12077775.81</v>
      </c>
      <c r="J1294" s="18" t="n">
        <f aca="false">J1293+(I1294-I1293)</f>
        <v>12027775.81</v>
      </c>
      <c r="K1294" s="67" t="n">
        <f aca="false">H1294/E1294</f>
        <v>0.000828653113667679</v>
      </c>
      <c r="L1294" s="67"/>
      <c r="M1294" s="64"/>
      <c r="N1294" s="16" t="str">
        <f aca="false">IF(M1294="","",SUMIF('Daily Fills'!L1273:L21259,'Growth Plan &amp; Statistics'!M1294,'Daily Fills'!O1273:O21259))</f>
        <v/>
      </c>
      <c r="O1294" s="15" t="str">
        <f aca="false">IF(N1294="","",SUMIF('Daily Fills'!L1273:L21259,'Growth Plan &amp; Statistics'!M1294,'Daily Fills'!P1273:P21259))</f>
        <v/>
      </c>
      <c r="P1294" s="15" t="str">
        <f aca="false">IF(O1294="","",SUMIF('Daily Fills'!L1273:L21271,'Growth Plan &amp; Statistics'!M1294,'Daily Fills'!E1273:E21271)/1000000)</f>
        <v/>
      </c>
      <c r="Q1294" s="16"/>
      <c r="R1294" s="16" t="str">
        <f aca="false">IF(N1294="","",F1294)</f>
        <v/>
      </c>
      <c r="S1294" s="10"/>
    </row>
    <row collapsed="false" customFormat="false" customHeight="false" hidden="false" ht="13.3" outlineLevel="0" r="1295">
      <c r="A1295" s="16" t="n">
        <v>1276</v>
      </c>
      <c r="B1295" s="16" t="n">
        <f aca="false">ROUNDUP(A1295/5,0)</f>
        <v>256</v>
      </c>
      <c r="C1295" s="16" t="n">
        <f aca="false">ROUNDUP(A1295/20.83333333,0)</f>
        <v>62</v>
      </c>
      <c r="D1295" s="65" t="inlineStr">
        <f aca="false">IF(M1295="",IF(C1295=C1294,D1294,EDATE(D1294,1)),M1295)</f>
        <is>
          <t/>
        </is>
      </c>
      <c r="E1295" s="16" t="n">
        <f aca="false">I1294</f>
        <v>12077775.81</v>
      </c>
      <c r="F1295" s="15" t="n">
        <f aca="false">ROUND(MIN($B$14,IF(SizeCalc="margin",E1295*$E$13*$E$12/100000,E1295*$I$13/$I$12/10)),2)</f>
        <v>100</v>
      </c>
      <c r="G1295" s="15" t="n">
        <f aca="false">$B$12*$B$13</f>
        <v>10</v>
      </c>
      <c r="H1295" s="15" t="n">
        <f aca="false">IF(Q1295="",G1295*F1295*10,Q1295)</f>
        <v>10000</v>
      </c>
      <c r="I1295" s="18" t="n">
        <f aca="false">E1295+H1295</f>
        <v>12087775.81</v>
      </c>
      <c r="J1295" s="18" t="n">
        <f aca="false">J1294+(I1295-I1294)</f>
        <v>12037775.81</v>
      </c>
      <c r="K1295" s="67" t="n">
        <f aca="false">H1295/E1295</f>
        <v>0.000827967016221673</v>
      </c>
      <c r="L1295" s="67"/>
      <c r="M1295" s="64"/>
      <c r="N1295" s="16" t="str">
        <f aca="false">IF(M1295="","",SUMIF('Daily Fills'!L1274:L21260,'Growth Plan &amp; Statistics'!M1295,'Daily Fills'!O1274:O21260))</f>
        <v/>
      </c>
      <c r="O1295" s="15" t="str">
        <f aca="false">IF(N1295="","",SUMIF('Daily Fills'!L1274:L21260,'Growth Plan &amp; Statistics'!M1295,'Daily Fills'!P1274:P21260))</f>
        <v/>
      </c>
      <c r="P1295" s="15" t="str">
        <f aca="false">IF(O1295="","",SUMIF('Daily Fills'!L1274:L21272,'Growth Plan &amp; Statistics'!M1295,'Daily Fills'!E1274:E21272)/1000000)</f>
        <v/>
      </c>
      <c r="Q1295" s="16"/>
      <c r="R1295" s="16" t="str">
        <f aca="false">IF(N1295="","",F1295)</f>
        <v/>
      </c>
      <c r="S1295" s="10"/>
    </row>
    <row collapsed="false" customFormat="false" customHeight="false" hidden="false" ht="13.3" outlineLevel="0" r="1296">
      <c r="A1296" s="16" t="n">
        <v>1277</v>
      </c>
      <c r="B1296" s="16" t="n">
        <f aca="false">ROUNDUP(A1296/5,0)</f>
        <v>256</v>
      </c>
      <c r="C1296" s="16" t="n">
        <f aca="false">ROUNDUP(A1296/20.83333333,0)</f>
        <v>62</v>
      </c>
      <c r="D1296" s="65" t="inlineStr">
        <f aca="false">IF(M1296="",IF(C1296=C1295,D1295,EDATE(D1295,1)),M1296)</f>
        <is>
          <t/>
        </is>
      </c>
      <c r="E1296" s="16" t="n">
        <f aca="false">I1295</f>
        <v>12087775.81</v>
      </c>
      <c r="F1296" s="15" t="n">
        <f aca="false">ROUND(MIN($B$14,IF(SizeCalc="margin",E1296*$E$13*$E$12/100000,E1296*$I$13/$I$12/10)),2)</f>
        <v>100</v>
      </c>
      <c r="G1296" s="15" t="n">
        <f aca="false">$B$12*$B$13</f>
        <v>10</v>
      </c>
      <c r="H1296" s="15" t="n">
        <f aca="false">IF(Q1296="",G1296*F1296*10,Q1296)</f>
        <v>10000</v>
      </c>
      <c r="I1296" s="18" t="n">
        <f aca="false">E1296+H1296</f>
        <v>12097775.81</v>
      </c>
      <c r="J1296" s="18" t="n">
        <f aca="false">J1295+(I1296-I1295)</f>
        <v>12047775.81</v>
      </c>
      <c r="K1296" s="67" t="n">
        <f aca="false">H1296/E1296</f>
        <v>0.000827282053967875</v>
      </c>
      <c r="L1296" s="67"/>
      <c r="M1296" s="64"/>
      <c r="N1296" s="16" t="str">
        <f aca="false">IF(M1296="","",SUMIF('Daily Fills'!L1275:L21261,'Growth Plan &amp; Statistics'!M1296,'Daily Fills'!O1275:O21261))</f>
        <v/>
      </c>
      <c r="O1296" s="15" t="str">
        <f aca="false">IF(N1296="","",SUMIF('Daily Fills'!L1275:L21261,'Growth Plan &amp; Statistics'!M1296,'Daily Fills'!P1275:P21261))</f>
        <v/>
      </c>
      <c r="P1296" s="15" t="str">
        <f aca="false">IF(O1296="","",SUMIF('Daily Fills'!L1275:L21273,'Growth Plan &amp; Statistics'!M1296,'Daily Fills'!E1275:E21273)/1000000)</f>
        <v/>
      </c>
      <c r="Q1296" s="16"/>
      <c r="R1296" s="16" t="str">
        <f aca="false">IF(N1296="","",F1296)</f>
        <v/>
      </c>
      <c r="S1296" s="10"/>
    </row>
    <row collapsed="false" customFormat="false" customHeight="false" hidden="false" ht="13.3" outlineLevel="0" r="1297">
      <c r="A1297" s="16" t="n">
        <v>1278</v>
      </c>
      <c r="B1297" s="16" t="n">
        <f aca="false">ROUNDUP(A1297/5,0)</f>
        <v>256</v>
      </c>
      <c r="C1297" s="16" t="n">
        <f aca="false">ROUNDUP(A1297/20.83333333,0)</f>
        <v>62</v>
      </c>
      <c r="D1297" s="65" t="inlineStr">
        <f aca="false">IF(M1297="",IF(C1297=C1296,D1296,EDATE(D1296,1)),M1297)</f>
        <is>
          <t/>
        </is>
      </c>
      <c r="E1297" s="16" t="n">
        <f aca="false">I1296</f>
        <v>12097775.81</v>
      </c>
      <c r="F1297" s="15" t="n">
        <f aca="false">ROUND(MIN($B$14,IF(SizeCalc="margin",E1297*$E$13*$E$12/100000,E1297*$I$13/$I$12/10)),2)</f>
        <v>100</v>
      </c>
      <c r="G1297" s="15" t="n">
        <f aca="false">$B$12*$B$13</f>
        <v>10</v>
      </c>
      <c r="H1297" s="15" t="n">
        <f aca="false">IF(Q1297="",G1297*F1297*10,Q1297)</f>
        <v>10000</v>
      </c>
      <c r="I1297" s="18" t="n">
        <f aca="false">E1297+H1297</f>
        <v>12107775.81</v>
      </c>
      <c r="J1297" s="18" t="n">
        <f aca="false">J1296+(I1297-I1296)</f>
        <v>12057775.81</v>
      </c>
      <c r="K1297" s="67" t="n">
        <f aca="false">H1297/E1297</f>
        <v>0.000826598224091243</v>
      </c>
      <c r="L1297" s="67"/>
      <c r="M1297" s="64"/>
      <c r="N1297" s="16" t="str">
        <f aca="false">IF(M1297="","",SUMIF('Daily Fills'!L1276:L21262,'Growth Plan &amp; Statistics'!M1297,'Daily Fills'!O1276:O21262))</f>
        <v/>
      </c>
      <c r="O1297" s="15" t="str">
        <f aca="false">IF(N1297="","",SUMIF('Daily Fills'!L1276:L21262,'Growth Plan &amp; Statistics'!M1297,'Daily Fills'!P1276:P21262))</f>
        <v/>
      </c>
      <c r="P1297" s="15" t="str">
        <f aca="false">IF(O1297="","",SUMIF('Daily Fills'!L1276:L21274,'Growth Plan &amp; Statistics'!M1297,'Daily Fills'!E1276:E21274)/1000000)</f>
        <v/>
      </c>
      <c r="Q1297" s="16"/>
      <c r="R1297" s="16" t="str">
        <f aca="false">IF(N1297="","",F1297)</f>
        <v/>
      </c>
      <c r="S1297" s="10"/>
    </row>
    <row collapsed="false" customFormat="false" customHeight="false" hidden="false" ht="13.3" outlineLevel="0" r="1298">
      <c r="A1298" s="16" t="n">
        <v>1279</v>
      </c>
      <c r="B1298" s="16" t="n">
        <f aca="false">ROUNDUP(A1298/5,0)</f>
        <v>256</v>
      </c>
      <c r="C1298" s="16" t="n">
        <f aca="false">ROUNDUP(A1298/20.83333333,0)</f>
        <v>62</v>
      </c>
      <c r="D1298" s="65" t="inlineStr">
        <f aca="false">IF(M1298="",IF(C1298=C1297,D1297,EDATE(D1297,1)),M1298)</f>
        <is>
          <t/>
        </is>
      </c>
      <c r="E1298" s="16" t="n">
        <f aca="false">I1297</f>
        <v>12107775.81</v>
      </c>
      <c r="F1298" s="15" t="n">
        <f aca="false">ROUND(MIN($B$14,IF(SizeCalc="margin",E1298*$E$13*$E$12/100000,E1298*$I$13/$I$12/10)),2)</f>
        <v>100</v>
      </c>
      <c r="G1298" s="15" t="n">
        <f aca="false">$B$12*$B$13</f>
        <v>10</v>
      </c>
      <c r="H1298" s="15" t="n">
        <f aca="false">IF(Q1298="",G1298*F1298*10,Q1298)</f>
        <v>10000</v>
      </c>
      <c r="I1298" s="18" t="n">
        <f aca="false">E1298+H1298</f>
        <v>12117775.81</v>
      </c>
      <c r="J1298" s="18" t="n">
        <f aca="false">J1297+(I1298-I1297)</f>
        <v>12067775.81</v>
      </c>
      <c r="K1298" s="67" t="n">
        <f aca="false">H1298/E1298</f>
        <v>0.000825915523786032</v>
      </c>
      <c r="L1298" s="67"/>
      <c r="M1298" s="64"/>
      <c r="N1298" s="16" t="str">
        <f aca="false">IF(M1298="","",SUMIF('Daily Fills'!L1277:L21263,'Growth Plan &amp; Statistics'!M1298,'Daily Fills'!O1277:O21263))</f>
        <v/>
      </c>
      <c r="O1298" s="15" t="str">
        <f aca="false">IF(N1298="","",SUMIF('Daily Fills'!L1277:L21263,'Growth Plan &amp; Statistics'!M1298,'Daily Fills'!P1277:P21263))</f>
        <v/>
      </c>
      <c r="P1298" s="15" t="str">
        <f aca="false">IF(O1298="","",SUMIF('Daily Fills'!L1277:L21275,'Growth Plan &amp; Statistics'!M1298,'Daily Fills'!E1277:E21275)/1000000)</f>
        <v/>
      </c>
      <c r="Q1298" s="16"/>
      <c r="R1298" s="16" t="str">
        <f aca="false">IF(N1298="","",F1298)</f>
        <v/>
      </c>
      <c r="S1298" s="10"/>
    </row>
    <row collapsed="false" customFormat="false" customHeight="false" hidden="false" ht="13.3" outlineLevel="0" r="1299">
      <c r="A1299" s="16" t="n">
        <v>1280</v>
      </c>
      <c r="B1299" s="16" t="n">
        <f aca="false">ROUNDUP(A1299/5,0)</f>
        <v>256</v>
      </c>
      <c r="C1299" s="16" t="n">
        <f aca="false">ROUNDUP(A1299/20.83333333,0)</f>
        <v>62</v>
      </c>
      <c r="D1299" s="65" t="inlineStr">
        <f aca="false">IF(M1299="",IF(C1299=C1298,D1298,EDATE(D1298,1)),M1299)</f>
        <is>
          <t/>
        </is>
      </c>
      <c r="E1299" s="16" t="n">
        <f aca="false">I1298</f>
        <v>12117775.81</v>
      </c>
      <c r="F1299" s="15" t="n">
        <f aca="false">ROUND(MIN($B$14,IF(SizeCalc="margin",E1299*$E$13*$E$12/100000,E1299*$I$13/$I$12/10)),2)</f>
        <v>100</v>
      </c>
      <c r="G1299" s="15" t="n">
        <f aca="false">$B$12*$B$13</f>
        <v>10</v>
      </c>
      <c r="H1299" s="15" t="n">
        <f aca="false">IF(Q1299="",G1299*F1299*10,Q1299)</f>
        <v>10000</v>
      </c>
      <c r="I1299" s="18" t="n">
        <f aca="false">E1299+H1299</f>
        <v>12127775.81</v>
      </c>
      <c r="J1299" s="18" t="n">
        <f aca="false">J1298+(I1299-I1298)</f>
        <v>12077775.81</v>
      </c>
      <c r="K1299" s="67" t="n">
        <f aca="false">H1299/E1299</f>
        <v>0.000825233950255761</v>
      </c>
      <c r="L1299" s="67"/>
      <c r="M1299" s="64"/>
      <c r="N1299" s="16" t="str">
        <f aca="false">IF(M1299="","",SUMIF('Daily Fills'!L1278:L21264,'Growth Plan &amp; Statistics'!M1299,'Daily Fills'!O1278:O21264))</f>
        <v/>
      </c>
      <c r="O1299" s="15" t="str">
        <f aca="false">IF(N1299="","",SUMIF('Daily Fills'!L1278:L21264,'Growth Plan &amp; Statistics'!M1299,'Daily Fills'!P1278:P21264))</f>
        <v/>
      </c>
      <c r="P1299" s="15" t="str">
        <f aca="false">IF(O1299="","",SUMIF('Daily Fills'!L1278:L21276,'Growth Plan &amp; Statistics'!M1299,'Daily Fills'!E1278:E21276)/1000000)</f>
        <v/>
      </c>
      <c r="Q1299" s="16"/>
      <c r="R1299" s="16" t="str">
        <f aca="false">IF(N1299="","",F1299)</f>
        <v/>
      </c>
      <c r="S1299" s="10"/>
    </row>
    <row collapsed="false" customFormat="false" customHeight="false" hidden="false" ht="13.3" outlineLevel="0" r="1300">
      <c r="A1300" s="16" t="n">
        <v>1281</v>
      </c>
      <c r="B1300" s="16" t="n">
        <f aca="false">ROUNDUP(A1300/5,0)</f>
        <v>257</v>
      </c>
      <c r="C1300" s="16" t="n">
        <f aca="false">ROUNDUP(A1300/20.83333333,0)</f>
        <v>62</v>
      </c>
      <c r="D1300" s="65" t="inlineStr">
        <f aca="false">IF(M1300="",IF(C1300=C1299,D1299,EDATE(D1299,1)),M1300)</f>
        <is>
          <t/>
        </is>
      </c>
      <c r="E1300" s="16" t="n">
        <f aca="false">I1299</f>
        <v>12127775.81</v>
      </c>
      <c r="F1300" s="15" t="n">
        <f aca="false">ROUND(MIN($B$14,IF(SizeCalc="margin",E1300*$E$13*$E$12/100000,E1300*$I$13/$I$12/10)),2)</f>
        <v>100</v>
      </c>
      <c r="G1300" s="15" t="n">
        <f aca="false">$B$12*$B$13</f>
        <v>10</v>
      </c>
      <c r="H1300" s="15" t="n">
        <f aca="false">IF(Q1300="",G1300*F1300*10,Q1300)</f>
        <v>10000</v>
      </c>
      <c r="I1300" s="18" t="n">
        <f aca="false">E1300+H1300</f>
        <v>12137775.81</v>
      </c>
      <c r="J1300" s="18" t="n">
        <f aca="false">J1299+(I1300-I1299)</f>
        <v>12087775.81</v>
      </c>
      <c r="K1300" s="67" t="n">
        <f aca="false">H1300/E1300</f>
        <v>0.00082455350071317</v>
      </c>
      <c r="L1300" s="67"/>
      <c r="M1300" s="64"/>
      <c r="N1300" s="16" t="str">
        <f aca="false">IF(M1300="","",SUMIF('Daily Fills'!L1279:L21265,'Growth Plan &amp; Statistics'!M1300,'Daily Fills'!O1279:O21265))</f>
        <v/>
      </c>
      <c r="O1300" s="15" t="str">
        <f aca="false">IF(N1300="","",SUMIF('Daily Fills'!L1279:L21265,'Growth Plan &amp; Statistics'!M1300,'Daily Fills'!P1279:P21265))</f>
        <v/>
      </c>
      <c r="P1300" s="15" t="str">
        <f aca="false">IF(O1300="","",SUMIF('Daily Fills'!L1279:L21277,'Growth Plan &amp; Statistics'!M1300,'Daily Fills'!E1279:E21277)/1000000)</f>
        <v/>
      </c>
      <c r="Q1300" s="16"/>
      <c r="R1300" s="16" t="str">
        <f aca="false">IF(N1300="","",F1300)</f>
        <v/>
      </c>
      <c r="S1300" s="10"/>
    </row>
    <row collapsed="false" customFormat="false" customHeight="false" hidden="false" ht="13.3" outlineLevel="0" r="1301">
      <c r="A1301" s="16" t="n">
        <v>1282</v>
      </c>
      <c r="B1301" s="16" t="n">
        <f aca="false">ROUNDUP(A1301/5,0)</f>
        <v>257</v>
      </c>
      <c r="C1301" s="16" t="n">
        <f aca="false">ROUNDUP(A1301/20.83333333,0)</f>
        <v>62</v>
      </c>
      <c r="D1301" s="65" t="inlineStr">
        <f aca="false">IF(M1301="",IF(C1301=C1300,D1300,EDATE(D1300,1)),M1301)</f>
        <is>
          <t/>
        </is>
      </c>
      <c r="E1301" s="16" t="n">
        <f aca="false">I1300</f>
        <v>12137775.81</v>
      </c>
      <c r="F1301" s="15" t="n">
        <f aca="false">ROUND(MIN($B$14,IF(SizeCalc="margin",E1301*$E$13*$E$12/100000,E1301*$I$13/$I$12/10)),2)</f>
        <v>100</v>
      </c>
      <c r="G1301" s="15" t="n">
        <f aca="false">$B$12*$B$13</f>
        <v>10</v>
      </c>
      <c r="H1301" s="15" t="n">
        <f aca="false">IF(Q1301="",G1301*F1301*10,Q1301)</f>
        <v>10000</v>
      </c>
      <c r="I1301" s="18" t="n">
        <f aca="false">E1301+H1301</f>
        <v>12147775.81</v>
      </c>
      <c r="J1301" s="18" t="n">
        <f aca="false">J1300+(I1301-I1300)</f>
        <v>12097775.81</v>
      </c>
      <c r="K1301" s="67" t="n">
        <f aca="false">H1301/E1301</f>
        <v>0.000823874172380187</v>
      </c>
      <c r="L1301" s="67"/>
      <c r="M1301" s="64"/>
      <c r="N1301" s="16" t="str">
        <f aca="false">IF(M1301="","",SUMIF('Daily Fills'!L1280:L21266,'Growth Plan &amp; Statistics'!M1301,'Daily Fills'!O1280:O21266))</f>
        <v/>
      </c>
      <c r="O1301" s="15" t="str">
        <f aca="false">IF(N1301="","",SUMIF('Daily Fills'!L1280:L21266,'Growth Plan &amp; Statistics'!M1301,'Daily Fills'!P1280:P21266))</f>
        <v/>
      </c>
      <c r="P1301" s="15" t="str">
        <f aca="false">IF(O1301="","",SUMIF('Daily Fills'!L1280:L21278,'Growth Plan &amp; Statistics'!M1301,'Daily Fills'!E1280:E21278)/1000000)</f>
        <v/>
      </c>
      <c r="Q1301" s="16"/>
      <c r="R1301" s="16" t="str">
        <f aca="false">IF(N1301="","",F1301)</f>
        <v/>
      </c>
      <c r="S1301" s="10"/>
    </row>
    <row collapsed="false" customFormat="false" customHeight="false" hidden="false" ht="13.3" outlineLevel="0" r="1302">
      <c r="A1302" s="16" t="n">
        <v>1283</v>
      </c>
      <c r="B1302" s="16" t="n">
        <f aca="false">ROUNDUP(A1302/5,0)</f>
        <v>257</v>
      </c>
      <c r="C1302" s="16" t="n">
        <f aca="false">ROUNDUP(A1302/20.83333333,0)</f>
        <v>62</v>
      </c>
      <c r="D1302" s="65" t="inlineStr">
        <f aca="false">IF(M1302="",IF(C1302=C1301,D1301,EDATE(D1301,1)),M1302)</f>
        <is>
          <t/>
        </is>
      </c>
      <c r="E1302" s="16" t="n">
        <f aca="false">I1301</f>
        <v>12147775.81</v>
      </c>
      <c r="F1302" s="15" t="n">
        <f aca="false">ROUND(MIN($B$14,IF(SizeCalc="margin",E1302*$E$13*$E$12/100000,E1302*$I$13/$I$12/10)),2)</f>
        <v>100</v>
      </c>
      <c r="G1302" s="15" t="n">
        <f aca="false">$B$12*$B$13</f>
        <v>10</v>
      </c>
      <c r="H1302" s="15" t="n">
        <f aca="false">IF(Q1302="",G1302*F1302*10,Q1302)</f>
        <v>10000</v>
      </c>
      <c r="I1302" s="18" t="n">
        <f aca="false">E1302+H1302</f>
        <v>12157775.81</v>
      </c>
      <c r="J1302" s="18" t="n">
        <f aca="false">J1301+(I1302-I1301)</f>
        <v>12107775.81</v>
      </c>
      <c r="K1302" s="67" t="n">
        <f aca="false">H1302/E1302</f>
        <v>0.000823195962487885</v>
      </c>
      <c r="L1302" s="67"/>
      <c r="M1302" s="64"/>
      <c r="N1302" s="16" t="str">
        <f aca="false">IF(M1302="","",SUMIF('Daily Fills'!L1281:L21267,'Growth Plan &amp; Statistics'!M1302,'Daily Fills'!O1281:O21267))</f>
        <v/>
      </c>
      <c r="O1302" s="15" t="str">
        <f aca="false">IF(N1302="","",SUMIF('Daily Fills'!L1281:L21267,'Growth Plan &amp; Statistics'!M1302,'Daily Fills'!P1281:P21267))</f>
        <v/>
      </c>
      <c r="P1302" s="15" t="str">
        <f aca="false">IF(O1302="","",SUMIF('Daily Fills'!L1281:L21279,'Growth Plan &amp; Statistics'!M1302,'Daily Fills'!E1281:E21279)/1000000)</f>
        <v/>
      </c>
      <c r="Q1302" s="16"/>
      <c r="R1302" s="16" t="str">
        <f aca="false">IF(N1302="","",F1302)</f>
        <v/>
      </c>
      <c r="S1302" s="10"/>
    </row>
    <row collapsed="false" customFormat="false" customHeight="false" hidden="false" ht="13.3" outlineLevel="0" r="1303">
      <c r="A1303" s="16" t="n">
        <v>1284</v>
      </c>
      <c r="B1303" s="16" t="n">
        <f aca="false">ROUNDUP(A1303/5,0)</f>
        <v>257</v>
      </c>
      <c r="C1303" s="16" t="n">
        <f aca="false">ROUNDUP(A1303/20.83333333,0)</f>
        <v>62</v>
      </c>
      <c r="D1303" s="65" t="inlineStr">
        <f aca="false">IF(M1303="",IF(C1303=C1302,D1302,EDATE(D1302,1)),M1303)</f>
        <is>
          <t/>
        </is>
      </c>
      <c r="E1303" s="16" t="n">
        <f aca="false">I1302</f>
        <v>12157775.81</v>
      </c>
      <c r="F1303" s="15" t="n">
        <f aca="false">ROUND(MIN($B$14,IF(SizeCalc="margin",E1303*$E$13*$E$12/100000,E1303*$I$13/$I$12/10)),2)</f>
        <v>100</v>
      </c>
      <c r="G1303" s="15" t="n">
        <f aca="false">$B$12*$B$13</f>
        <v>10</v>
      </c>
      <c r="H1303" s="15" t="n">
        <f aca="false">IF(Q1303="",G1303*F1303*10,Q1303)</f>
        <v>10000</v>
      </c>
      <c r="I1303" s="18" t="n">
        <f aca="false">E1303+H1303</f>
        <v>12167775.81</v>
      </c>
      <c r="J1303" s="18" t="n">
        <f aca="false">J1302+(I1303-I1302)</f>
        <v>12117775.81</v>
      </c>
      <c r="K1303" s="67" t="n">
        <f aca="false">H1303/E1303</f>
        <v>0.00082251886827645</v>
      </c>
      <c r="L1303" s="67"/>
      <c r="M1303" s="64"/>
      <c r="N1303" s="16" t="str">
        <f aca="false">IF(M1303="","",SUMIF('Daily Fills'!L1282:L21268,'Growth Plan &amp; Statistics'!M1303,'Daily Fills'!O1282:O21268))</f>
        <v/>
      </c>
      <c r="O1303" s="15" t="str">
        <f aca="false">IF(N1303="","",SUMIF('Daily Fills'!L1282:L21268,'Growth Plan &amp; Statistics'!M1303,'Daily Fills'!P1282:P21268))</f>
        <v/>
      </c>
      <c r="P1303" s="15" t="str">
        <f aca="false">IF(O1303="","",SUMIF('Daily Fills'!L1282:L21280,'Growth Plan &amp; Statistics'!M1303,'Daily Fills'!E1282:E21280)/1000000)</f>
        <v/>
      </c>
      <c r="Q1303" s="16"/>
      <c r="R1303" s="16" t="str">
        <f aca="false">IF(N1303="","",F1303)</f>
        <v/>
      </c>
      <c r="S1303" s="10"/>
    </row>
    <row collapsed="false" customFormat="false" customHeight="false" hidden="false" ht="13.3" outlineLevel="0" r="1304">
      <c r="A1304" s="16" t="n">
        <v>1285</v>
      </c>
      <c r="B1304" s="16" t="n">
        <f aca="false">ROUNDUP(A1304/5,0)</f>
        <v>257</v>
      </c>
      <c r="C1304" s="16" t="n">
        <f aca="false">ROUNDUP(A1304/20.83333333,0)</f>
        <v>62</v>
      </c>
      <c r="D1304" s="65" t="inlineStr">
        <f aca="false">IF(M1304="",IF(C1304=C1303,D1303,EDATE(D1303,1)),M1304)</f>
        <is>
          <t/>
        </is>
      </c>
      <c r="E1304" s="16" t="n">
        <f aca="false">I1303</f>
        <v>12167775.81</v>
      </c>
      <c r="F1304" s="15" t="n">
        <f aca="false">ROUND(MIN($B$14,IF(SizeCalc="margin",E1304*$E$13*$E$12/100000,E1304*$I$13/$I$12/10)),2)</f>
        <v>100</v>
      </c>
      <c r="G1304" s="15" t="n">
        <f aca="false">$B$12*$B$13</f>
        <v>10</v>
      </c>
      <c r="H1304" s="15" t="n">
        <f aca="false">IF(Q1304="",G1304*F1304*10,Q1304)</f>
        <v>10000</v>
      </c>
      <c r="I1304" s="18" t="n">
        <f aca="false">E1304+H1304</f>
        <v>12177775.81</v>
      </c>
      <c r="J1304" s="18" t="n">
        <f aca="false">J1303+(I1304-I1303)</f>
        <v>12127775.81</v>
      </c>
      <c r="K1304" s="67" t="n">
        <f aca="false">H1304/E1304</f>
        <v>0.000821842886995138</v>
      </c>
      <c r="L1304" s="67"/>
      <c r="M1304" s="64"/>
      <c r="N1304" s="16" t="str">
        <f aca="false">IF(M1304="","",SUMIF('Daily Fills'!L1283:L21269,'Growth Plan &amp; Statistics'!M1304,'Daily Fills'!O1283:O21269))</f>
        <v/>
      </c>
      <c r="O1304" s="15" t="str">
        <f aca="false">IF(N1304="","",SUMIF('Daily Fills'!L1283:L21269,'Growth Plan &amp; Statistics'!M1304,'Daily Fills'!P1283:P21269))</f>
        <v/>
      </c>
      <c r="P1304" s="15" t="str">
        <f aca="false">IF(O1304="","",SUMIF('Daily Fills'!L1283:L21281,'Growth Plan &amp; Statistics'!M1304,'Daily Fills'!E1283:E21281)/1000000)</f>
        <v/>
      </c>
      <c r="Q1304" s="16"/>
      <c r="R1304" s="16" t="str">
        <f aca="false">IF(N1304="","",F1304)</f>
        <v/>
      </c>
      <c r="S1304" s="10"/>
    </row>
    <row collapsed="false" customFormat="false" customHeight="false" hidden="false" ht="13.3" outlineLevel="0" r="1305">
      <c r="A1305" s="16" t="n">
        <v>1286</v>
      </c>
      <c r="B1305" s="16" t="n">
        <f aca="false">ROUNDUP(A1305/5,0)</f>
        <v>258</v>
      </c>
      <c r="C1305" s="16" t="n">
        <f aca="false">ROUNDUP(A1305/20.83333333,0)</f>
        <v>62</v>
      </c>
      <c r="D1305" s="65" t="inlineStr">
        <f aca="false">IF(M1305="",IF(C1305=C1304,D1304,EDATE(D1304,1)),M1305)</f>
        <is>
          <t/>
        </is>
      </c>
      <c r="E1305" s="16" t="n">
        <f aca="false">I1304</f>
        <v>12177775.81</v>
      </c>
      <c r="F1305" s="15" t="n">
        <f aca="false">ROUND(MIN($B$14,IF(SizeCalc="margin",E1305*$E$13*$E$12/100000,E1305*$I$13/$I$12/10)),2)</f>
        <v>100</v>
      </c>
      <c r="G1305" s="15" t="n">
        <f aca="false">$B$12*$B$13</f>
        <v>10</v>
      </c>
      <c r="H1305" s="15" t="n">
        <f aca="false">IF(Q1305="",G1305*F1305*10,Q1305)</f>
        <v>10000</v>
      </c>
      <c r="I1305" s="18" t="n">
        <f aca="false">E1305+H1305</f>
        <v>12187775.81</v>
      </c>
      <c r="J1305" s="18" t="n">
        <f aca="false">J1304+(I1305-I1304)</f>
        <v>12137775.81</v>
      </c>
      <c r="K1305" s="67" t="n">
        <f aca="false">H1305/E1305</f>
        <v>0.000821168015902241</v>
      </c>
      <c r="L1305" s="67"/>
      <c r="M1305" s="64"/>
      <c r="N1305" s="16" t="str">
        <f aca="false">IF(M1305="","",SUMIF('Daily Fills'!L1284:L21270,'Growth Plan &amp; Statistics'!M1305,'Daily Fills'!O1284:O21270))</f>
        <v/>
      </c>
      <c r="O1305" s="15" t="str">
        <f aca="false">IF(N1305="","",SUMIF('Daily Fills'!L1284:L21270,'Growth Plan &amp; Statistics'!M1305,'Daily Fills'!P1284:P21270))</f>
        <v/>
      </c>
      <c r="P1305" s="15" t="str">
        <f aca="false">IF(O1305="","",SUMIF('Daily Fills'!L1284:L21282,'Growth Plan &amp; Statistics'!M1305,'Daily Fills'!E1284:E21282)/1000000)</f>
        <v/>
      </c>
      <c r="Q1305" s="16"/>
      <c r="R1305" s="16" t="str">
        <f aca="false">IF(N1305="","",F1305)</f>
        <v/>
      </c>
      <c r="S1305" s="10"/>
    </row>
    <row collapsed="false" customFormat="false" customHeight="false" hidden="false" ht="13.3" outlineLevel="0" r="1306">
      <c r="A1306" s="16" t="n">
        <v>1287</v>
      </c>
      <c r="B1306" s="16" t="n">
        <f aca="false">ROUNDUP(A1306/5,0)</f>
        <v>258</v>
      </c>
      <c r="C1306" s="16" t="n">
        <f aca="false">ROUNDUP(A1306/20.83333333,0)</f>
        <v>62</v>
      </c>
      <c r="D1306" s="65" t="inlineStr">
        <f aca="false">IF(M1306="",IF(C1306=C1305,D1305,EDATE(D1305,1)),M1306)</f>
        <is>
          <t/>
        </is>
      </c>
      <c r="E1306" s="16" t="n">
        <f aca="false">I1305</f>
        <v>12187775.81</v>
      </c>
      <c r="F1306" s="15" t="n">
        <f aca="false">ROUND(MIN($B$14,IF(SizeCalc="margin",E1306*$E$13*$E$12/100000,E1306*$I$13/$I$12/10)),2)</f>
        <v>100</v>
      </c>
      <c r="G1306" s="15" t="n">
        <f aca="false">$B$12*$B$13</f>
        <v>10</v>
      </c>
      <c r="H1306" s="15" t="n">
        <f aca="false">IF(Q1306="",G1306*F1306*10,Q1306)</f>
        <v>10000</v>
      </c>
      <c r="I1306" s="18" t="n">
        <f aca="false">E1306+H1306</f>
        <v>12197775.81</v>
      </c>
      <c r="J1306" s="18" t="n">
        <f aca="false">J1305+(I1306-I1305)</f>
        <v>12147775.81</v>
      </c>
      <c r="K1306" s="67" t="n">
        <f aca="false">H1306/E1306</f>
        <v>0.000820494252265049</v>
      </c>
      <c r="L1306" s="67"/>
      <c r="M1306" s="64"/>
      <c r="N1306" s="16" t="str">
        <f aca="false">IF(M1306="","",SUMIF('Daily Fills'!L1285:L21271,'Growth Plan &amp; Statistics'!M1306,'Daily Fills'!O1285:O21271))</f>
        <v/>
      </c>
      <c r="O1306" s="15" t="str">
        <f aca="false">IF(N1306="","",SUMIF('Daily Fills'!L1285:L21271,'Growth Plan &amp; Statistics'!M1306,'Daily Fills'!P1285:P21271))</f>
        <v/>
      </c>
      <c r="P1306" s="15" t="str">
        <f aca="false">IF(O1306="","",SUMIF('Daily Fills'!L1285:L21283,'Growth Plan &amp; Statistics'!M1306,'Daily Fills'!E1285:E21283)/1000000)</f>
        <v/>
      </c>
      <c r="Q1306" s="16"/>
      <c r="R1306" s="16" t="str">
        <f aca="false">IF(N1306="","",F1306)</f>
        <v/>
      </c>
      <c r="S1306" s="10"/>
    </row>
    <row collapsed="false" customFormat="false" customHeight="false" hidden="false" ht="13.3" outlineLevel="0" r="1307">
      <c r="A1307" s="16" t="n">
        <v>1288</v>
      </c>
      <c r="B1307" s="16" t="n">
        <f aca="false">ROUNDUP(A1307/5,0)</f>
        <v>258</v>
      </c>
      <c r="C1307" s="16" t="n">
        <f aca="false">ROUNDUP(A1307/20.83333333,0)</f>
        <v>62</v>
      </c>
      <c r="D1307" s="65" t="inlineStr">
        <f aca="false">IF(M1307="",IF(C1307=C1306,D1306,EDATE(D1306,1)),M1307)</f>
        <is>
          <t/>
        </is>
      </c>
      <c r="E1307" s="16" t="n">
        <f aca="false">I1306</f>
        <v>12197775.81</v>
      </c>
      <c r="F1307" s="15" t="n">
        <f aca="false">ROUND(MIN($B$14,IF(SizeCalc="margin",E1307*$E$13*$E$12/100000,E1307*$I$13/$I$12/10)),2)</f>
        <v>100</v>
      </c>
      <c r="G1307" s="15" t="n">
        <f aca="false">$B$12*$B$13</f>
        <v>10</v>
      </c>
      <c r="H1307" s="15" t="n">
        <f aca="false">IF(Q1307="",G1307*F1307*10,Q1307)</f>
        <v>10000</v>
      </c>
      <c r="I1307" s="18" t="n">
        <f aca="false">E1307+H1307</f>
        <v>12207775.81</v>
      </c>
      <c r="J1307" s="18" t="n">
        <f aca="false">J1306+(I1307-I1306)</f>
        <v>12157775.81</v>
      </c>
      <c r="K1307" s="67" t="n">
        <f aca="false">H1307/E1307</f>
        <v>0.000819821593359814</v>
      </c>
      <c r="L1307" s="67"/>
      <c r="M1307" s="64"/>
      <c r="N1307" s="16" t="str">
        <f aca="false">IF(M1307="","",SUMIF('Daily Fills'!L1286:L21272,'Growth Plan &amp; Statistics'!M1307,'Daily Fills'!O1286:O21272))</f>
        <v/>
      </c>
      <c r="O1307" s="15" t="str">
        <f aca="false">IF(N1307="","",SUMIF('Daily Fills'!L1286:L21272,'Growth Plan &amp; Statistics'!M1307,'Daily Fills'!P1286:P21272))</f>
        <v/>
      </c>
      <c r="P1307" s="15" t="str">
        <f aca="false">IF(O1307="","",SUMIF('Daily Fills'!L1286:L21284,'Growth Plan &amp; Statistics'!M1307,'Daily Fills'!E1286:E21284)/1000000)</f>
        <v/>
      </c>
      <c r="Q1307" s="16"/>
      <c r="R1307" s="16" t="str">
        <f aca="false">IF(N1307="","",F1307)</f>
        <v/>
      </c>
      <c r="S1307" s="10"/>
    </row>
    <row collapsed="false" customFormat="false" customHeight="false" hidden="false" ht="13.3" outlineLevel="0" r="1308">
      <c r="A1308" s="16" t="n">
        <v>1289</v>
      </c>
      <c r="B1308" s="16" t="n">
        <f aca="false">ROUNDUP(A1308/5,0)</f>
        <v>258</v>
      </c>
      <c r="C1308" s="16" t="n">
        <f aca="false">ROUNDUP(A1308/20.83333333,0)</f>
        <v>62</v>
      </c>
      <c r="D1308" s="65" t="inlineStr">
        <f aca="false">IF(M1308="",IF(C1308=C1307,D1307,EDATE(D1307,1)),M1308)</f>
        <is>
          <t/>
        </is>
      </c>
      <c r="E1308" s="16" t="n">
        <f aca="false">I1307</f>
        <v>12207775.81</v>
      </c>
      <c r="F1308" s="15" t="n">
        <f aca="false">ROUND(MIN($B$14,IF(SizeCalc="margin",E1308*$E$13*$E$12/100000,E1308*$I$13/$I$12/10)),2)</f>
        <v>100</v>
      </c>
      <c r="G1308" s="15" t="n">
        <f aca="false">$B$12*$B$13</f>
        <v>10</v>
      </c>
      <c r="H1308" s="15" t="n">
        <f aca="false">IF(Q1308="",G1308*F1308*10,Q1308)</f>
        <v>10000</v>
      </c>
      <c r="I1308" s="18" t="n">
        <f aca="false">E1308+H1308</f>
        <v>12217775.81</v>
      </c>
      <c r="J1308" s="18" t="n">
        <f aca="false">J1307+(I1308-I1307)</f>
        <v>12167775.81</v>
      </c>
      <c r="K1308" s="67" t="n">
        <f aca="false">H1308/E1308</f>
        <v>0.000819150036471713</v>
      </c>
      <c r="L1308" s="67"/>
      <c r="M1308" s="64"/>
      <c r="N1308" s="16" t="str">
        <f aca="false">IF(M1308="","",SUMIF('Daily Fills'!L1287:L21273,'Growth Plan &amp; Statistics'!M1308,'Daily Fills'!O1287:O21273))</f>
        <v/>
      </c>
      <c r="O1308" s="15" t="str">
        <f aca="false">IF(N1308="","",SUMIF('Daily Fills'!L1287:L21273,'Growth Plan &amp; Statistics'!M1308,'Daily Fills'!P1287:P21273))</f>
        <v/>
      </c>
      <c r="P1308" s="15" t="str">
        <f aca="false">IF(O1308="","",SUMIF('Daily Fills'!L1287:L21285,'Growth Plan &amp; Statistics'!M1308,'Daily Fills'!E1287:E21285)/1000000)</f>
        <v/>
      </c>
      <c r="Q1308" s="16"/>
      <c r="R1308" s="16" t="str">
        <f aca="false">IF(N1308="","",F1308)</f>
        <v/>
      </c>
      <c r="S1308" s="10"/>
    </row>
    <row collapsed="false" customFormat="false" customHeight="false" hidden="false" ht="13.3" outlineLevel="0" r="1309">
      <c r="A1309" s="16" t="n">
        <v>1290</v>
      </c>
      <c r="B1309" s="16" t="n">
        <f aca="false">ROUNDUP(A1309/5,0)</f>
        <v>258</v>
      </c>
      <c r="C1309" s="16" t="n">
        <f aca="false">ROUNDUP(A1309/20.83333333,0)</f>
        <v>62</v>
      </c>
      <c r="D1309" s="65" t="inlineStr">
        <f aca="false">IF(M1309="",IF(C1309=C1308,D1308,EDATE(D1308,1)),M1309)</f>
        <is>
          <t/>
        </is>
      </c>
      <c r="E1309" s="16" t="n">
        <f aca="false">I1308</f>
        <v>12217775.81</v>
      </c>
      <c r="F1309" s="15" t="n">
        <f aca="false">ROUND(MIN($B$14,IF(SizeCalc="margin",E1309*$E$13*$E$12/100000,E1309*$I$13/$I$12/10)),2)</f>
        <v>100</v>
      </c>
      <c r="G1309" s="15" t="n">
        <f aca="false">$B$12*$B$13</f>
        <v>10</v>
      </c>
      <c r="H1309" s="15" t="n">
        <f aca="false">IF(Q1309="",G1309*F1309*10,Q1309)</f>
        <v>10000</v>
      </c>
      <c r="I1309" s="18" t="n">
        <f aca="false">E1309+H1309</f>
        <v>12227775.81</v>
      </c>
      <c r="J1309" s="18" t="n">
        <f aca="false">J1308+(I1309-I1308)</f>
        <v>12177775.81</v>
      </c>
      <c r="K1309" s="67" t="n">
        <f aca="false">H1309/E1309</f>
        <v>0.00081847957889481</v>
      </c>
      <c r="L1309" s="67"/>
      <c r="M1309" s="64"/>
      <c r="N1309" s="16" t="str">
        <f aca="false">IF(M1309="","",SUMIF('Daily Fills'!L1288:L21274,'Growth Plan &amp; Statistics'!M1309,'Daily Fills'!O1288:O21274))</f>
        <v/>
      </c>
      <c r="O1309" s="15" t="str">
        <f aca="false">IF(N1309="","",SUMIF('Daily Fills'!L1288:L21274,'Growth Plan &amp; Statistics'!M1309,'Daily Fills'!P1288:P21274))</f>
        <v/>
      </c>
      <c r="P1309" s="15" t="str">
        <f aca="false">IF(O1309="","",SUMIF('Daily Fills'!L1288:L21286,'Growth Plan &amp; Statistics'!M1309,'Daily Fills'!E1288:E21286)/1000000)</f>
        <v/>
      </c>
      <c r="Q1309" s="16"/>
      <c r="R1309" s="16" t="str">
        <f aca="false">IF(N1309="","",F1309)</f>
        <v/>
      </c>
      <c r="S1309" s="10"/>
    </row>
    <row collapsed="false" customFormat="false" customHeight="false" hidden="false" ht="13.3" outlineLevel="0" r="1310">
      <c r="A1310" s="16" t="n">
        <v>1291</v>
      </c>
      <c r="B1310" s="16" t="n">
        <f aca="false">ROUNDUP(A1310/5,0)</f>
        <v>259</v>
      </c>
      <c r="C1310" s="16" t="n">
        <f aca="false">ROUNDUP(A1310/20.83333333,0)</f>
        <v>62</v>
      </c>
      <c r="D1310" s="65" t="inlineStr">
        <f aca="false">IF(M1310="",IF(C1310=C1309,D1309,EDATE(D1309,1)),M1310)</f>
        <is>
          <t/>
        </is>
      </c>
      <c r="E1310" s="16" t="n">
        <f aca="false">I1309</f>
        <v>12227775.81</v>
      </c>
      <c r="F1310" s="15" t="n">
        <f aca="false">ROUND(MIN($B$14,IF(SizeCalc="margin",E1310*$E$13*$E$12/100000,E1310*$I$13/$I$12/10)),2)</f>
        <v>100</v>
      </c>
      <c r="G1310" s="15" t="n">
        <f aca="false">$B$12*$B$13</f>
        <v>10</v>
      </c>
      <c r="H1310" s="15" t="n">
        <f aca="false">IF(Q1310="",G1310*F1310*10,Q1310)</f>
        <v>10000</v>
      </c>
      <c r="I1310" s="18" t="n">
        <f aca="false">E1310+H1310</f>
        <v>12237775.81</v>
      </c>
      <c r="J1310" s="18" t="n">
        <f aca="false">J1309+(I1310-I1309)</f>
        <v>12187775.81</v>
      </c>
      <c r="K1310" s="67" t="n">
        <f aca="false">H1310/E1310</f>
        <v>0.000817810217932021</v>
      </c>
      <c r="L1310" s="67"/>
      <c r="M1310" s="64"/>
      <c r="N1310" s="16" t="str">
        <f aca="false">IF(M1310="","",SUMIF('Daily Fills'!L1289:L21275,'Growth Plan &amp; Statistics'!M1310,'Daily Fills'!O1289:O21275))</f>
        <v/>
      </c>
      <c r="O1310" s="15" t="str">
        <f aca="false">IF(N1310="","",SUMIF('Daily Fills'!L1289:L21275,'Growth Plan &amp; Statistics'!M1310,'Daily Fills'!P1289:P21275))</f>
        <v/>
      </c>
      <c r="P1310" s="15" t="str">
        <f aca="false">IF(O1310="","",SUMIF('Daily Fills'!L1289:L21287,'Growth Plan &amp; Statistics'!M1310,'Daily Fills'!E1289:E21287)/1000000)</f>
        <v/>
      </c>
      <c r="Q1310" s="16"/>
      <c r="R1310" s="16" t="str">
        <f aca="false">IF(N1310="","",F1310)</f>
        <v/>
      </c>
      <c r="S1310" s="10"/>
    </row>
    <row collapsed="false" customFormat="false" customHeight="false" hidden="false" ht="13.3" outlineLevel="0" r="1311">
      <c r="A1311" s="16" t="n">
        <v>1292</v>
      </c>
      <c r="B1311" s="16" t="n">
        <f aca="false">ROUNDUP(A1311/5,0)</f>
        <v>259</v>
      </c>
      <c r="C1311" s="16" t="n">
        <f aca="false">ROUNDUP(A1311/20.83333333,0)</f>
        <v>63</v>
      </c>
      <c r="D1311" s="65" t="n">
        <f aca="false">IF(M1311="",IF(C1311=C1310,D1310,EDATE(D1310,1)),M1311)</f>
        <v>43697</v>
      </c>
      <c r="E1311" s="16" t="n">
        <f aca="false">I1310</f>
        <v>12237775.81</v>
      </c>
      <c r="F1311" s="15" t="n">
        <f aca="false">ROUND(MIN($B$14,IF(SizeCalc="margin",E1311*$E$13*$E$12/100000,E1311*$I$13/$I$12/10)),2)</f>
        <v>100</v>
      </c>
      <c r="G1311" s="15" t="n">
        <f aca="false">$B$12*$B$13</f>
        <v>10</v>
      </c>
      <c r="H1311" s="15" t="n">
        <f aca="false">IF(Q1311="",G1311*F1311*10,Q1311)</f>
        <v>10000</v>
      </c>
      <c r="I1311" s="18" t="n">
        <f aca="false">E1311+H1311</f>
        <v>12247775.81</v>
      </c>
      <c r="J1311" s="18" t="n">
        <f aca="false">J1310+(I1311-I1310)</f>
        <v>12197775.81</v>
      </c>
      <c r="K1311" s="67" t="n">
        <f aca="false">H1311/E1311</f>
        <v>0.000817141950895078</v>
      </c>
      <c r="L1311" s="67"/>
      <c r="M1311" s="64"/>
      <c r="N1311" s="16" t="str">
        <f aca="false">IF(M1311="","",SUMIF('Daily Fills'!L1290:L21276,'Growth Plan &amp; Statistics'!M1311,'Daily Fills'!O1290:O21276))</f>
        <v/>
      </c>
      <c r="O1311" s="15" t="str">
        <f aca="false">IF(N1311="","",SUMIF('Daily Fills'!L1290:L21276,'Growth Plan &amp; Statistics'!M1311,'Daily Fills'!P1290:P21276))</f>
        <v/>
      </c>
      <c r="P1311" s="15" t="str">
        <f aca="false">IF(O1311="","",SUMIF('Daily Fills'!L1290:L21288,'Growth Plan &amp; Statistics'!M1311,'Daily Fills'!E1290:E21288)/1000000)</f>
        <v/>
      </c>
      <c r="Q1311" s="16"/>
      <c r="R1311" s="16" t="str">
        <f aca="false">IF(N1311="","",F1311)</f>
        <v/>
      </c>
      <c r="S1311" s="10"/>
    </row>
    <row collapsed="false" customFormat="false" customHeight="false" hidden="false" ht="13.3" outlineLevel="0" r="1312">
      <c r="A1312" s="16" t="n">
        <v>1293</v>
      </c>
      <c r="B1312" s="16" t="n">
        <f aca="false">ROUNDUP(A1312/5,0)</f>
        <v>259</v>
      </c>
      <c r="C1312" s="16" t="n">
        <f aca="false">ROUNDUP(A1312/20.83333333,0)</f>
        <v>63</v>
      </c>
      <c r="D1312" s="65" t="inlineStr">
        <f aca="false">IF(M1312="",IF(C1312=C1311,D1311,EDATE(D1311,1)),M1312)</f>
        <is>
          <t/>
        </is>
      </c>
      <c r="E1312" s="16" t="n">
        <f aca="false">I1311</f>
        <v>12247775.81</v>
      </c>
      <c r="F1312" s="15" t="n">
        <f aca="false">ROUND(MIN($B$14,IF(SizeCalc="margin",E1312*$E$13*$E$12/100000,E1312*$I$13/$I$12/10)),2)</f>
        <v>100</v>
      </c>
      <c r="G1312" s="15" t="n">
        <f aca="false">$B$12*$B$13</f>
        <v>10</v>
      </c>
      <c r="H1312" s="15" t="n">
        <f aca="false">IF(Q1312="",G1312*F1312*10,Q1312)</f>
        <v>10000</v>
      </c>
      <c r="I1312" s="18" t="n">
        <f aca="false">E1312+H1312</f>
        <v>12257775.81</v>
      </c>
      <c r="J1312" s="18" t="n">
        <f aca="false">J1311+(I1312-I1311)</f>
        <v>12207775.81</v>
      </c>
      <c r="K1312" s="67" t="n">
        <f aca="false">H1312/E1312</f>
        <v>0.000816474775104493</v>
      </c>
      <c r="L1312" s="67"/>
      <c r="M1312" s="64"/>
      <c r="N1312" s="16" t="str">
        <f aca="false">IF(M1312="","",SUMIF('Daily Fills'!L1291:L21277,'Growth Plan &amp; Statistics'!M1312,'Daily Fills'!O1291:O21277))</f>
        <v/>
      </c>
      <c r="O1312" s="15" t="str">
        <f aca="false">IF(N1312="","",SUMIF('Daily Fills'!L1291:L21277,'Growth Plan &amp; Statistics'!M1312,'Daily Fills'!P1291:P21277))</f>
        <v/>
      </c>
      <c r="P1312" s="15" t="str">
        <f aca="false">IF(O1312="","",SUMIF('Daily Fills'!L1291:L21289,'Growth Plan &amp; Statistics'!M1312,'Daily Fills'!E1291:E21289)/1000000)</f>
        <v/>
      </c>
      <c r="Q1312" s="16"/>
      <c r="R1312" s="16" t="str">
        <f aca="false">IF(N1312="","",F1312)</f>
        <v/>
      </c>
      <c r="S1312" s="10"/>
    </row>
    <row collapsed="false" customFormat="false" customHeight="false" hidden="false" ht="13.3" outlineLevel="0" r="1313">
      <c r="A1313" s="16" t="n">
        <v>1294</v>
      </c>
      <c r="B1313" s="16" t="n">
        <f aca="false">ROUNDUP(A1313/5,0)</f>
        <v>259</v>
      </c>
      <c r="C1313" s="16" t="n">
        <f aca="false">ROUNDUP(A1313/20.83333333,0)</f>
        <v>63</v>
      </c>
      <c r="D1313" s="65" t="inlineStr">
        <f aca="false">IF(M1313="",IF(C1313=C1312,D1312,EDATE(D1312,1)),M1313)</f>
        <is>
          <t/>
        </is>
      </c>
      <c r="E1313" s="16" t="n">
        <f aca="false">I1312</f>
        <v>12257775.81</v>
      </c>
      <c r="F1313" s="15" t="n">
        <f aca="false">ROUND(MIN($B$14,IF(SizeCalc="margin",E1313*$E$13*$E$12/100000,E1313*$I$13/$I$12/10)),2)</f>
        <v>100</v>
      </c>
      <c r="G1313" s="15" t="n">
        <f aca="false">$B$12*$B$13</f>
        <v>10</v>
      </c>
      <c r="H1313" s="15" t="n">
        <f aca="false">IF(Q1313="",G1313*F1313*10,Q1313)</f>
        <v>10000</v>
      </c>
      <c r="I1313" s="18" t="n">
        <f aca="false">E1313+H1313</f>
        <v>12267775.81</v>
      </c>
      <c r="J1313" s="18" t="n">
        <f aca="false">J1312+(I1313-I1312)</f>
        <v>12217775.81</v>
      </c>
      <c r="K1313" s="67" t="n">
        <f aca="false">H1313/E1313</f>
        <v>0.00081580868788952</v>
      </c>
      <c r="L1313" s="67"/>
      <c r="M1313" s="64"/>
      <c r="N1313" s="16" t="str">
        <f aca="false">IF(M1313="","",SUMIF('Daily Fills'!L1292:L21278,'Growth Plan &amp; Statistics'!M1313,'Daily Fills'!O1292:O21278))</f>
        <v/>
      </c>
      <c r="O1313" s="15" t="str">
        <f aca="false">IF(N1313="","",SUMIF('Daily Fills'!L1292:L21278,'Growth Plan &amp; Statistics'!M1313,'Daily Fills'!P1292:P21278))</f>
        <v/>
      </c>
      <c r="P1313" s="15" t="str">
        <f aca="false">IF(O1313="","",SUMIF('Daily Fills'!L1292:L21290,'Growth Plan &amp; Statistics'!M1313,'Daily Fills'!E1292:E21290)/1000000)</f>
        <v/>
      </c>
      <c r="Q1313" s="16"/>
      <c r="R1313" s="16" t="str">
        <f aca="false">IF(N1313="","",F1313)</f>
        <v/>
      </c>
      <c r="S1313" s="10"/>
    </row>
    <row collapsed="false" customFormat="false" customHeight="false" hidden="false" ht="13.3" outlineLevel="0" r="1314">
      <c r="A1314" s="16" t="n">
        <v>1295</v>
      </c>
      <c r="B1314" s="16" t="n">
        <f aca="false">ROUNDUP(A1314/5,0)</f>
        <v>259</v>
      </c>
      <c r="C1314" s="16" t="n">
        <f aca="false">ROUNDUP(A1314/20.83333333,0)</f>
        <v>63</v>
      </c>
      <c r="D1314" s="65" t="inlineStr">
        <f aca="false">IF(M1314="",IF(C1314=C1313,D1313,EDATE(D1313,1)),M1314)</f>
        <is>
          <t/>
        </is>
      </c>
      <c r="E1314" s="16" t="n">
        <f aca="false">I1313</f>
        <v>12267775.81</v>
      </c>
      <c r="F1314" s="15" t="n">
        <f aca="false">ROUND(MIN($B$14,IF(SizeCalc="margin",E1314*$E$13*$E$12/100000,E1314*$I$13/$I$12/10)),2)</f>
        <v>100</v>
      </c>
      <c r="G1314" s="15" t="n">
        <f aca="false">$B$12*$B$13</f>
        <v>10</v>
      </c>
      <c r="H1314" s="15" t="n">
        <f aca="false">IF(Q1314="",G1314*F1314*10,Q1314)</f>
        <v>10000</v>
      </c>
      <c r="I1314" s="18" t="n">
        <f aca="false">E1314+H1314</f>
        <v>12277775.81</v>
      </c>
      <c r="J1314" s="18" t="n">
        <f aca="false">J1313+(I1314-I1313)</f>
        <v>12227775.81</v>
      </c>
      <c r="K1314" s="67" t="n">
        <f aca="false">H1314/E1314</f>
        <v>0.000815143686588123</v>
      </c>
      <c r="L1314" s="67"/>
      <c r="M1314" s="64"/>
      <c r="N1314" s="16" t="str">
        <f aca="false">IF(M1314="","",SUMIF('Daily Fills'!L1293:L21279,'Growth Plan &amp; Statistics'!M1314,'Daily Fills'!O1293:O21279))</f>
        <v/>
      </c>
      <c r="O1314" s="15" t="str">
        <f aca="false">IF(N1314="","",SUMIF('Daily Fills'!L1293:L21279,'Growth Plan &amp; Statistics'!M1314,'Daily Fills'!P1293:P21279))</f>
        <v/>
      </c>
      <c r="P1314" s="15" t="str">
        <f aca="false">IF(O1314="","",SUMIF('Daily Fills'!L1293:L21291,'Growth Plan &amp; Statistics'!M1314,'Daily Fills'!E1293:E21291)/1000000)</f>
        <v/>
      </c>
      <c r="Q1314" s="16"/>
      <c r="R1314" s="16" t="str">
        <f aca="false">IF(N1314="","",F1314)</f>
        <v/>
      </c>
      <c r="S1314" s="10"/>
    </row>
    <row collapsed="false" customFormat="false" customHeight="false" hidden="false" ht="13.3" outlineLevel="0" r="1315">
      <c r="A1315" s="16" t="n">
        <v>1296</v>
      </c>
      <c r="B1315" s="16" t="n">
        <f aca="false">ROUNDUP(A1315/5,0)</f>
        <v>260</v>
      </c>
      <c r="C1315" s="16" t="n">
        <f aca="false">ROUNDUP(A1315/20.83333333,0)</f>
        <v>63</v>
      </c>
      <c r="D1315" s="65" t="inlineStr">
        <f aca="false">IF(M1315="",IF(C1315=C1314,D1314,EDATE(D1314,1)),M1315)</f>
        <is>
          <t/>
        </is>
      </c>
      <c r="E1315" s="16" t="n">
        <f aca="false">I1314</f>
        <v>12277775.81</v>
      </c>
      <c r="F1315" s="15" t="n">
        <f aca="false">ROUND(MIN($B$14,IF(SizeCalc="margin",E1315*$E$13*$E$12/100000,E1315*$I$13/$I$12/10)),2)</f>
        <v>100</v>
      </c>
      <c r="G1315" s="15" t="n">
        <f aca="false">$B$12*$B$13</f>
        <v>10</v>
      </c>
      <c r="H1315" s="15" t="n">
        <f aca="false">IF(Q1315="",G1315*F1315*10,Q1315)</f>
        <v>10000</v>
      </c>
      <c r="I1315" s="18" t="n">
        <f aca="false">E1315+H1315</f>
        <v>12287775.81</v>
      </c>
      <c r="J1315" s="18" t="n">
        <f aca="false">J1314+(I1315-I1314)</f>
        <v>12237775.81</v>
      </c>
      <c r="K1315" s="67" t="n">
        <f aca="false">H1315/E1315</f>
        <v>0.000814479768546939</v>
      </c>
      <c r="L1315" s="67"/>
      <c r="M1315" s="64"/>
      <c r="N1315" s="16" t="str">
        <f aca="false">IF(M1315="","",SUMIF('Daily Fills'!L1294:L21280,'Growth Plan &amp; Statistics'!M1315,'Daily Fills'!O1294:O21280))</f>
        <v/>
      </c>
      <c r="O1315" s="15" t="str">
        <f aca="false">IF(N1315="","",SUMIF('Daily Fills'!L1294:L21280,'Growth Plan &amp; Statistics'!M1315,'Daily Fills'!P1294:P21280))</f>
        <v/>
      </c>
      <c r="P1315" s="15" t="str">
        <f aca="false">IF(O1315="","",SUMIF('Daily Fills'!L1294:L21292,'Growth Plan &amp; Statistics'!M1315,'Daily Fills'!E1294:E21292)/1000000)</f>
        <v/>
      </c>
      <c r="Q1315" s="16"/>
      <c r="R1315" s="16" t="str">
        <f aca="false">IF(N1315="","",F1315)</f>
        <v/>
      </c>
      <c r="S1315" s="10"/>
    </row>
    <row collapsed="false" customFormat="false" customHeight="false" hidden="false" ht="13.3" outlineLevel="0" r="1316">
      <c r="A1316" s="16" t="n">
        <v>1297</v>
      </c>
      <c r="B1316" s="16" t="n">
        <f aca="false">ROUNDUP(A1316/5,0)</f>
        <v>260</v>
      </c>
      <c r="C1316" s="16" t="n">
        <f aca="false">ROUNDUP(A1316/20.83333333,0)</f>
        <v>63</v>
      </c>
      <c r="D1316" s="65" t="inlineStr">
        <f aca="false">IF(M1316="",IF(C1316=C1315,D1315,EDATE(D1315,1)),M1316)</f>
        <is>
          <t/>
        </is>
      </c>
      <c r="E1316" s="16" t="n">
        <f aca="false">I1315</f>
        <v>12287775.81</v>
      </c>
      <c r="F1316" s="15" t="n">
        <f aca="false">ROUND(MIN($B$14,IF(SizeCalc="margin",E1316*$E$13*$E$12/100000,E1316*$I$13/$I$12/10)),2)</f>
        <v>100</v>
      </c>
      <c r="G1316" s="15" t="n">
        <f aca="false">$B$12*$B$13</f>
        <v>10</v>
      </c>
      <c r="H1316" s="15" t="n">
        <f aca="false">IF(Q1316="",G1316*F1316*10,Q1316)</f>
        <v>10000</v>
      </c>
      <c r="I1316" s="18" t="n">
        <f aca="false">E1316+H1316</f>
        <v>12297775.81</v>
      </c>
      <c r="J1316" s="18" t="n">
        <f aca="false">J1315+(I1316-I1315)</f>
        <v>12247775.81</v>
      </c>
      <c r="K1316" s="67" t="n">
        <f aca="false">H1316/E1316</f>
        <v>0.000813816931121239</v>
      </c>
      <c r="L1316" s="67"/>
      <c r="M1316" s="64"/>
      <c r="N1316" s="16" t="str">
        <f aca="false">IF(M1316="","",SUMIF('Daily Fills'!L1295:L21281,'Growth Plan &amp; Statistics'!M1316,'Daily Fills'!O1295:O21281))</f>
        <v/>
      </c>
      <c r="O1316" s="15" t="str">
        <f aca="false">IF(N1316="","",SUMIF('Daily Fills'!L1295:L21281,'Growth Plan &amp; Statistics'!M1316,'Daily Fills'!P1295:P21281))</f>
        <v/>
      </c>
      <c r="P1316" s="15" t="str">
        <f aca="false">IF(O1316="","",SUMIF('Daily Fills'!L1295:L21293,'Growth Plan &amp; Statistics'!M1316,'Daily Fills'!E1295:E21293)/1000000)</f>
        <v/>
      </c>
      <c r="Q1316" s="16"/>
      <c r="R1316" s="16" t="str">
        <f aca="false">IF(N1316="","",F1316)</f>
        <v/>
      </c>
      <c r="S1316" s="10"/>
    </row>
    <row collapsed="false" customFormat="false" customHeight="false" hidden="false" ht="13.3" outlineLevel="0" r="1317">
      <c r="A1317" s="16" t="n">
        <v>1298</v>
      </c>
      <c r="B1317" s="16" t="n">
        <f aca="false">ROUNDUP(A1317/5,0)</f>
        <v>260</v>
      </c>
      <c r="C1317" s="16" t="n">
        <f aca="false">ROUNDUP(A1317/20.83333333,0)</f>
        <v>63</v>
      </c>
      <c r="D1317" s="65" t="inlineStr">
        <f aca="false">IF(M1317="",IF(C1317=C1316,D1316,EDATE(D1316,1)),M1317)</f>
        <is>
          <t/>
        </is>
      </c>
      <c r="E1317" s="16" t="n">
        <f aca="false">I1316</f>
        <v>12297775.81</v>
      </c>
      <c r="F1317" s="15" t="n">
        <f aca="false">ROUND(MIN($B$14,IF(SizeCalc="margin",E1317*$E$13*$E$12/100000,E1317*$I$13/$I$12/10)),2)</f>
        <v>100</v>
      </c>
      <c r="G1317" s="15" t="n">
        <f aca="false">$B$12*$B$13</f>
        <v>10</v>
      </c>
      <c r="H1317" s="15" t="n">
        <f aca="false">IF(Q1317="",G1317*F1317*10,Q1317)</f>
        <v>10000</v>
      </c>
      <c r="I1317" s="18" t="n">
        <f aca="false">E1317+H1317</f>
        <v>12307775.81</v>
      </c>
      <c r="J1317" s="18" t="n">
        <f aca="false">J1316+(I1317-I1316)</f>
        <v>12257775.81</v>
      </c>
      <c r="K1317" s="67" t="n">
        <f aca="false">H1317/E1317</f>
        <v>0.000813155171674901</v>
      </c>
      <c r="L1317" s="67"/>
      <c r="M1317" s="64"/>
      <c r="N1317" s="16" t="str">
        <f aca="false">IF(M1317="","",SUMIF('Daily Fills'!L1296:L21282,'Growth Plan &amp; Statistics'!M1317,'Daily Fills'!O1296:O21282))</f>
        <v/>
      </c>
      <c r="O1317" s="15" t="str">
        <f aca="false">IF(N1317="","",SUMIF('Daily Fills'!L1296:L21282,'Growth Plan &amp; Statistics'!M1317,'Daily Fills'!P1296:P21282))</f>
        <v/>
      </c>
      <c r="P1317" s="15" t="str">
        <f aca="false">IF(O1317="","",SUMIF('Daily Fills'!L1296:L21294,'Growth Plan &amp; Statistics'!M1317,'Daily Fills'!E1296:E21294)/1000000)</f>
        <v/>
      </c>
      <c r="Q1317" s="16"/>
      <c r="R1317" s="16" t="str">
        <f aca="false">IF(N1317="","",F1317)</f>
        <v/>
      </c>
      <c r="S1317" s="10"/>
    </row>
    <row collapsed="false" customFormat="false" customHeight="false" hidden="false" ht="13.3" outlineLevel="0" r="1318">
      <c r="A1318" s="16" t="n">
        <v>1299</v>
      </c>
      <c r="B1318" s="16" t="n">
        <f aca="false">ROUNDUP(A1318/5,0)</f>
        <v>260</v>
      </c>
      <c r="C1318" s="16" t="n">
        <f aca="false">ROUNDUP(A1318/20.83333333,0)</f>
        <v>63</v>
      </c>
      <c r="D1318" s="65" t="inlineStr">
        <f aca="false">IF(M1318="",IF(C1318=C1317,D1317,EDATE(D1317,1)),M1318)</f>
        <is>
          <t/>
        </is>
      </c>
      <c r="E1318" s="16" t="n">
        <f aca="false">I1317</f>
        <v>12307775.81</v>
      </c>
      <c r="F1318" s="15" t="n">
        <f aca="false">ROUND(MIN($B$14,IF(SizeCalc="margin",E1318*$E$13*$E$12/100000,E1318*$I$13/$I$12/10)),2)</f>
        <v>100</v>
      </c>
      <c r="G1318" s="15" t="n">
        <f aca="false">$B$12*$B$13</f>
        <v>10</v>
      </c>
      <c r="H1318" s="15" t="n">
        <f aca="false">IF(Q1318="",G1318*F1318*10,Q1318)</f>
        <v>10000</v>
      </c>
      <c r="I1318" s="18" t="n">
        <f aca="false">E1318+H1318</f>
        <v>12317775.81</v>
      </c>
      <c r="J1318" s="18" t="n">
        <f aca="false">J1317+(I1318-I1317)</f>
        <v>12267775.81</v>
      </c>
      <c r="K1318" s="67" t="n">
        <f aca="false">H1318/E1318</f>
        <v>0.000812494487580368</v>
      </c>
      <c r="L1318" s="67"/>
      <c r="M1318" s="64"/>
      <c r="N1318" s="16" t="str">
        <f aca="false">IF(M1318="","",SUMIF('Daily Fills'!L1297:L21283,'Growth Plan &amp; Statistics'!M1318,'Daily Fills'!O1297:O21283))</f>
        <v/>
      </c>
      <c r="O1318" s="15" t="str">
        <f aca="false">IF(N1318="","",SUMIF('Daily Fills'!L1297:L21283,'Growth Plan &amp; Statistics'!M1318,'Daily Fills'!P1297:P21283))</f>
        <v/>
      </c>
      <c r="P1318" s="15" t="str">
        <f aca="false">IF(O1318="","",SUMIF('Daily Fills'!L1297:L21295,'Growth Plan &amp; Statistics'!M1318,'Daily Fills'!E1297:E21295)/1000000)</f>
        <v/>
      </c>
      <c r="Q1318" s="16"/>
      <c r="R1318" s="16" t="str">
        <f aca="false">IF(N1318="","",F1318)</f>
        <v/>
      </c>
      <c r="S1318" s="10"/>
    </row>
    <row collapsed="false" customFormat="false" customHeight="false" hidden="false" ht="13.3" outlineLevel="0" r="1319">
      <c r="A1319" s="16" t="n">
        <v>1300</v>
      </c>
      <c r="B1319" s="16" t="n">
        <f aca="false">ROUNDUP(A1319/5,0)</f>
        <v>260</v>
      </c>
      <c r="C1319" s="16" t="n">
        <f aca="false">ROUNDUP(A1319/20.83333333,0)</f>
        <v>63</v>
      </c>
      <c r="D1319" s="65" t="inlineStr">
        <f aca="false">IF(M1319="",IF(C1319=C1318,D1318,EDATE(D1318,1)),M1319)</f>
        <is>
          <t/>
        </is>
      </c>
      <c r="E1319" s="16" t="n">
        <f aca="false">I1318</f>
        <v>12317775.81</v>
      </c>
      <c r="F1319" s="15" t="n">
        <f aca="false">ROUND(MIN($B$14,IF(SizeCalc="margin",E1319*$E$13*$E$12/100000,E1319*$I$13/$I$12/10)),2)</f>
        <v>100</v>
      </c>
      <c r="G1319" s="15" t="n">
        <f aca="false">$B$12*$B$13</f>
        <v>10</v>
      </c>
      <c r="H1319" s="15" t="n">
        <f aca="false">IF(Q1319="",G1319*F1319*10,Q1319)</f>
        <v>10000</v>
      </c>
      <c r="I1319" s="18" t="n">
        <f aca="false">E1319+H1319</f>
        <v>12327775.81</v>
      </c>
      <c r="J1319" s="18" t="n">
        <f aca="false">J1318+(I1319-I1318)</f>
        <v>12277775.81</v>
      </c>
      <c r="K1319" s="67" t="n">
        <f aca="false">H1319/E1319</f>
        <v>0.000811834876218615</v>
      </c>
      <c r="L1319" s="67"/>
      <c r="M1319" s="64"/>
      <c r="N1319" s="16" t="str">
        <f aca="false">IF(M1319="","",SUMIF('Daily Fills'!L1298:L21284,'Growth Plan &amp; Statistics'!M1319,'Daily Fills'!O1298:O21284))</f>
        <v/>
      </c>
      <c r="O1319" s="15" t="str">
        <f aca="false">IF(N1319="","",SUMIF('Daily Fills'!L1298:L21284,'Growth Plan &amp; Statistics'!M1319,'Daily Fills'!P1298:P21284))</f>
        <v/>
      </c>
      <c r="P1319" s="15" t="str">
        <f aca="false">IF(O1319="","",SUMIF('Daily Fills'!L1298:L21296,'Growth Plan &amp; Statistics'!M1319,'Daily Fills'!E1298:E21296)/1000000)</f>
        <v/>
      </c>
      <c r="Q1319" s="16"/>
      <c r="R1319" s="16" t="str">
        <f aca="false">IF(N1319="","",F1319)</f>
        <v/>
      </c>
      <c r="S1319" s="10"/>
    </row>
    <row collapsed="false" customFormat="false" customHeight="false" hidden="false" ht="13.3" outlineLevel="0" r="1320">
      <c r="A1320" s="16" t="n">
        <v>1301</v>
      </c>
      <c r="B1320" s="16" t="n">
        <f aca="false">ROUNDUP(A1320/5,0)</f>
        <v>261</v>
      </c>
      <c r="C1320" s="16" t="n">
        <f aca="false">ROUNDUP(A1320/20.83333333,0)</f>
        <v>63</v>
      </c>
      <c r="D1320" s="65" t="inlineStr">
        <f aca="false">IF(M1320="",IF(C1320=C1319,D1319,EDATE(D1319,1)),M1320)</f>
        <is>
          <t/>
        </is>
      </c>
      <c r="E1320" s="16" t="n">
        <f aca="false">I1319</f>
        <v>12327775.81</v>
      </c>
      <c r="F1320" s="15" t="n">
        <f aca="false">ROUND(MIN($B$14,IF(SizeCalc="margin",E1320*$E$13*$E$12/100000,E1320*$I$13/$I$12/10)),2)</f>
        <v>100</v>
      </c>
      <c r="G1320" s="15" t="n">
        <f aca="false">$B$12*$B$13</f>
        <v>10</v>
      </c>
      <c r="H1320" s="15" t="n">
        <f aca="false">IF(Q1320="",G1320*F1320*10,Q1320)</f>
        <v>10000</v>
      </c>
      <c r="I1320" s="18" t="n">
        <f aca="false">E1320+H1320</f>
        <v>12337775.81</v>
      </c>
      <c r="J1320" s="18" t="n">
        <f aca="false">J1319+(I1320-I1319)</f>
        <v>12287775.81</v>
      </c>
      <c r="K1320" s="67" t="n">
        <f aca="false">H1320/E1320</f>
        <v>0.000811176334979116</v>
      </c>
      <c r="L1320" s="67"/>
      <c r="M1320" s="64"/>
      <c r="N1320" s="16" t="str">
        <f aca="false">IF(M1320="","",SUMIF('Daily Fills'!L1299:L21285,'Growth Plan &amp; Statistics'!M1320,'Daily Fills'!O1299:O21285))</f>
        <v/>
      </c>
      <c r="O1320" s="15" t="str">
        <f aca="false">IF(N1320="","",SUMIF('Daily Fills'!L1299:L21285,'Growth Plan &amp; Statistics'!M1320,'Daily Fills'!P1299:P21285))</f>
        <v/>
      </c>
      <c r="P1320" s="15" t="str">
        <f aca="false">IF(O1320="","",SUMIF('Daily Fills'!L1299:L21297,'Growth Plan &amp; Statistics'!M1320,'Daily Fills'!E1299:E21297)/1000000)</f>
        <v/>
      </c>
      <c r="Q1320" s="16"/>
      <c r="R1320" s="16" t="str">
        <f aca="false">IF(N1320="","",F1320)</f>
        <v/>
      </c>
      <c r="S1320" s="10"/>
    </row>
    <row collapsed="false" customFormat="false" customHeight="false" hidden="false" ht="13.3" outlineLevel="0" r="1321">
      <c r="A1321" s="16" t="n">
        <v>1302</v>
      </c>
      <c r="B1321" s="16" t="n">
        <f aca="false">ROUNDUP(A1321/5,0)</f>
        <v>261</v>
      </c>
      <c r="C1321" s="16" t="n">
        <f aca="false">ROUNDUP(A1321/20.83333333,0)</f>
        <v>63</v>
      </c>
      <c r="D1321" s="65" t="inlineStr">
        <f aca="false">IF(M1321="",IF(C1321=C1320,D1320,EDATE(D1320,1)),M1321)</f>
        <is>
          <t/>
        </is>
      </c>
      <c r="E1321" s="16" t="n">
        <f aca="false">I1320</f>
        <v>12337775.81</v>
      </c>
      <c r="F1321" s="15" t="n">
        <f aca="false">ROUND(MIN($B$14,IF(SizeCalc="margin",E1321*$E$13*$E$12/100000,E1321*$I$13/$I$12/10)),2)</f>
        <v>100</v>
      </c>
      <c r="G1321" s="15" t="n">
        <f aca="false">$B$12*$B$13</f>
        <v>10</v>
      </c>
      <c r="H1321" s="15" t="n">
        <f aca="false">IF(Q1321="",G1321*F1321*10,Q1321)</f>
        <v>10000</v>
      </c>
      <c r="I1321" s="18" t="n">
        <f aca="false">E1321+H1321</f>
        <v>12347775.81</v>
      </c>
      <c r="J1321" s="18" t="n">
        <f aca="false">J1320+(I1321-I1320)</f>
        <v>12297775.81</v>
      </c>
      <c r="K1321" s="67" t="n">
        <f aca="false">H1321/E1321</f>
        <v>0.000810518861259807</v>
      </c>
      <c r="L1321" s="67"/>
      <c r="M1321" s="64"/>
      <c r="N1321" s="16" t="str">
        <f aca="false">IF(M1321="","",SUMIF('Daily Fills'!L1300:L21286,'Growth Plan &amp; Statistics'!M1321,'Daily Fills'!O1300:O21286))</f>
        <v/>
      </c>
      <c r="O1321" s="15" t="str">
        <f aca="false">IF(N1321="","",SUMIF('Daily Fills'!L1300:L21286,'Growth Plan &amp; Statistics'!M1321,'Daily Fills'!P1300:P21286))</f>
        <v/>
      </c>
      <c r="P1321" s="15" t="str">
        <f aca="false">IF(O1321="","",SUMIF('Daily Fills'!L1300:L21298,'Growth Plan &amp; Statistics'!M1321,'Daily Fills'!E1300:E21298)/1000000)</f>
        <v/>
      </c>
      <c r="Q1321" s="16"/>
      <c r="R1321" s="16" t="str">
        <f aca="false">IF(N1321="","",F1321)</f>
        <v/>
      </c>
      <c r="S1321" s="10"/>
    </row>
    <row collapsed="false" customFormat="false" customHeight="false" hidden="false" ht="13.3" outlineLevel="0" r="1322">
      <c r="A1322" s="16" t="n">
        <v>1303</v>
      </c>
      <c r="B1322" s="16" t="n">
        <f aca="false">ROUNDUP(A1322/5,0)</f>
        <v>261</v>
      </c>
      <c r="C1322" s="16" t="n">
        <f aca="false">ROUNDUP(A1322/20.83333333,0)</f>
        <v>63</v>
      </c>
      <c r="D1322" s="65" t="inlineStr">
        <f aca="false">IF(M1322="",IF(C1322=C1321,D1321,EDATE(D1321,1)),M1322)</f>
        <is>
          <t/>
        </is>
      </c>
      <c r="E1322" s="16" t="n">
        <f aca="false">I1321</f>
        <v>12347775.81</v>
      </c>
      <c r="F1322" s="15" t="n">
        <f aca="false">ROUND(MIN($B$14,IF(SizeCalc="margin",E1322*$E$13*$E$12/100000,E1322*$I$13/$I$12/10)),2)</f>
        <v>100</v>
      </c>
      <c r="G1322" s="15" t="n">
        <f aca="false">$B$12*$B$13</f>
        <v>10</v>
      </c>
      <c r="H1322" s="15" t="n">
        <f aca="false">IF(Q1322="",G1322*F1322*10,Q1322)</f>
        <v>10000</v>
      </c>
      <c r="I1322" s="18" t="n">
        <f aca="false">E1322+H1322</f>
        <v>12357775.81</v>
      </c>
      <c r="J1322" s="18" t="n">
        <f aca="false">J1321+(I1322-I1321)</f>
        <v>12307775.81</v>
      </c>
      <c r="K1322" s="67" t="n">
        <f aca="false">H1322/E1322</f>
        <v>0.000809862452467057</v>
      </c>
      <c r="L1322" s="67"/>
      <c r="M1322" s="64"/>
      <c r="N1322" s="16" t="str">
        <f aca="false">IF(M1322="","",SUMIF('Daily Fills'!L1301:L21287,'Growth Plan &amp; Statistics'!M1322,'Daily Fills'!O1301:O21287))</f>
        <v/>
      </c>
      <c r="O1322" s="15" t="str">
        <f aca="false">IF(N1322="","",SUMIF('Daily Fills'!L1301:L21287,'Growth Plan &amp; Statistics'!M1322,'Daily Fills'!P1301:P21287))</f>
        <v/>
      </c>
      <c r="P1322" s="15" t="str">
        <f aca="false">IF(O1322="","",SUMIF('Daily Fills'!L1301:L21299,'Growth Plan &amp; Statistics'!M1322,'Daily Fills'!E1301:E21299)/1000000)</f>
        <v/>
      </c>
      <c r="Q1322" s="16"/>
      <c r="R1322" s="16" t="str">
        <f aca="false">IF(N1322="","",F1322)</f>
        <v/>
      </c>
      <c r="S1322" s="10"/>
    </row>
    <row collapsed="false" customFormat="false" customHeight="false" hidden="false" ht="13.3" outlineLevel="0" r="1323">
      <c r="A1323" s="16" t="n">
        <v>1304</v>
      </c>
      <c r="B1323" s="16" t="n">
        <f aca="false">ROUNDUP(A1323/5,0)</f>
        <v>261</v>
      </c>
      <c r="C1323" s="16" t="n">
        <f aca="false">ROUNDUP(A1323/20.83333333,0)</f>
        <v>63</v>
      </c>
      <c r="D1323" s="65" t="inlineStr">
        <f aca="false">IF(M1323="",IF(C1323=C1322,D1322,EDATE(D1322,1)),M1323)</f>
        <is>
          <t/>
        </is>
      </c>
      <c r="E1323" s="16" t="n">
        <f aca="false">I1322</f>
        <v>12357775.81</v>
      </c>
      <c r="F1323" s="15" t="n">
        <f aca="false">ROUND(MIN($B$14,IF(SizeCalc="margin",E1323*$E$13*$E$12/100000,E1323*$I$13/$I$12/10)),2)</f>
        <v>100</v>
      </c>
      <c r="G1323" s="15" t="n">
        <f aca="false">$B$12*$B$13</f>
        <v>10</v>
      </c>
      <c r="H1323" s="15" t="n">
        <f aca="false">IF(Q1323="",G1323*F1323*10,Q1323)</f>
        <v>10000</v>
      </c>
      <c r="I1323" s="18" t="n">
        <f aca="false">E1323+H1323</f>
        <v>12367775.81</v>
      </c>
      <c r="J1323" s="18" t="n">
        <f aca="false">J1322+(I1323-I1322)</f>
        <v>12317775.81</v>
      </c>
      <c r="K1323" s="67" t="n">
        <f aca="false">H1323/E1323</f>
        <v>0.000809207106015625</v>
      </c>
      <c r="L1323" s="67"/>
      <c r="M1323" s="64"/>
      <c r="N1323" s="16" t="str">
        <f aca="false">IF(M1323="","",SUMIF('Daily Fills'!L1302:L21288,'Growth Plan &amp; Statistics'!M1323,'Daily Fills'!O1302:O21288))</f>
        <v/>
      </c>
      <c r="O1323" s="15" t="str">
        <f aca="false">IF(N1323="","",SUMIF('Daily Fills'!L1302:L21288,'Growth Plan &amp; Statistics'!M1323,'Daily Fills'!P1302:P21288))</f>
        <v/>
      </c>
      <c r="P1323" s="15" t="str">
        <f aca="false">IF(O1323="","",SUMIF('Daily Fills'!L1302:L21300,'Growth Plan &amp; Statistics'!M1323,'Daily Fills'!E1302:E21300)/1000000)</f>
        <v/>
      </c>
      <c r="Q1323" s="16"/>
      <c r="R1323" s="16" t="str">
        <f aca="false">IF(N1323="","",F1323)</f>
        <v/>
      </c>
      <c r="S1323" s="10"/>
    </row>
    <row collapsed="false" customFormat="false" customHeight="false" hidden="false" ht="13.3" outlineLevel="0" r="1324">
      <c r="A1324" s="16" t="n">
        <v>1305</v>
      </c>
      <c r="B1324" s="16" t="n">
        <f aca="false">ROUNDUP(A1324/5,0)</f>
        <v>261</v>
      </c>
      <c r="C1324" s="16" t="n">
        <f aca="false">ROUNDUP(A1324/20.83333333,0)</f>
        <v>63</v>
      </c>
      <c r="D1324" s="65" t="inlineStr">
        <f aca="false">IF(M1324="",IF(C1324=C1323,D1323,EDATE(D1323,1)),M1324)</f>
        <is>
          <t/>
        </is>
      </c>
      <c r="E1324" s="16" t="n">
        <f aca="false">I1323</f>
        <v>12367775.81</v>
      </c>
      <c r="F1324" s="15" t="n">
        <f aca="false">ROUND(MIN($B$14,IF(SizeCalc="margin",E1324*$E$13*$E$12/100000,E1324*$I$13/$I$12/10)),2)</f>
        <v>100</v>
      </c>
      <c r="G1324" s="15" t="n">
        <f aca="false">$B$12*$B$13</f>
        <v>10</v>
      </c>
      <c r="H1324" s="15" t="n">
        <f aca="false">IF(Q1324="",G1324*F1324*10,Q1324)</f>
        <v>10000</v>
      </c>
      <c r="I1324" s="18" t="n">
        <f aca="false">E1324+H1324</f>
        <v>12377775.81</v>
      </c>
      <c r="J1324" s="18" t="n">
        <f aca="false">J1323+(I1324-I1323)</f>
        <v>12327775.81</v>
      </c>
      <c r="K1324" s="67" t="n">
        <f aca="false">H1324/E1324</f>
        <v>0.000808552819328636</v>
      </c>
      <c r="L1324" s="67"/>
      <c r="M1324" s="64"/>
      <c r="N1324" s="16" t="str">
        <f aca="false">IF(M1324="","",SUMIF('Daily Fills'!L1303:L21289,'Growth Plan &amp; Statistics'!M1324,'Daily Fills'!O1303:O21289))</f>
        <v/>
      </c>
      <c r="O1324" s="15" t="str">
        <f aca="false">IF(N1324="","",SUMIF('Daily Fills'!L1303:L21289,'Growth Plan &amp; Statistics'!M1324,'Daily Fills'!P1303:P21289))</f>
        <v/>
      </c>
      <c r="P1324" s="15" t="str">
        <f aca="false">IF(O1324="","",SUMIF('Daily Fills'!L1303:L21301,'Growth Plan &amp; Statistics'!M1324,'Daily Fills'!E1303:E21301)/1000000)</f>
        <v/>
      </c>
      <c r="Q1324" s="16"/>
      <c r="R1324" s="16" t="str">
        <f aca="false">IF(N1324="","",F1324)</f>
        <v/>
      </c>
      <c r="S1324" s="10"/>
    </row>
    <row collapsed="false" customFormat="false" customHeight="false" hidden="false" ht="13.3" outlineLevel="0" r="1325">
      <c r="A1325" s="16" t="n">
        <v>1306</v>
      </c>
      <c r="B1325" s="16" t="n">
        <f aca="false">ROUNDUP(A1325/5,0)</f>
        <v>262</v>
      </c>
      <c r="C1325" s="16" t="n">
        <f aca="false">ROUNDUP(A1325/20.83333333,0)</f>
        <v>63</v>
      </c>
      <c r="D1325" s="65" t="inlineStr">
        <f aca="false">IF(M1325="",IF(C1325=C1324,D1324,EDATE(D1324,1)),M1325)</f>
        <is>
          <t/>
        </is>
      </c>
      <c r="E1325" s="16" t="n">
        <f aca="false">I1324</f>
        <v>12377775.81</v>
      </c>
      <c r="F1325" s="15" t="n">
        <f aca="false">ROUND(MIN($B$14,IF(SizeCalc="margin",E1325*$E$13*$E$12/100000,E1325*$I$13/$I$12/10)),2)</f>
        <v>100</v>
      </c>
      <c r="G1325" s="15" t="n">
        <f aca="false">$B$12*$B$13</f>
        <v>10</v>
      </c>
      <c r="H1325" s="15" t="n">
        <f aca="false">IF(Q1325="",G1325*F1325*10,Q1325)</f>
        <v>10000</v>
      </c>
      <c r="I1325" s="18" t="n">
        <f aca="false">E1325+H1325</f>
        <v>12387775.81</v>
      </c>
      <c r="J1325" s="18" t="n">
        <f aca="false">J1324+(I1325-I1324)</f>
        <v>12337775.81</v>
      </c>
      <c r="K1325" s="67" t="n">
        <f aca="false">H1325/E1325</f>
        <v>0.000807899589837538</v>
      </c>
      <c r="L1325" s="67"/>
      <c r="M1325" s="64"/>
      <c r="N1325" s="16" t="str">
        <f aca="false">IF(M1325="","",SUMIF('Daily Fills'!L1304:L21290,'Growth Plan &amp; Statistics'!M1325,'Daily Fills'!O1304:O21290))</f>
        <v/>
      </c>
      <c r="O1325" s="15" t="str">
        <f aca="false">IF(N1325="","",SUMIF('Daily Fills'!L1304:L21290,'Growth Plan &amp; Statistics'!M1325,'Daily Fills'!P1304:P21290))</f>
        <v/>
      </c>
      <c r="P1325" s="15" t="str">
        <f aca="false">IF(O1325="","",SUMIF('Daily Fills'!L1304:L21302,'Growth Plan &amp; Statistics'!M1325,'Daily Fills'!E1304:E21302)/1000000)</f>
        <v/>
      </c>
      <c r="Q1325" s="16"/>
      <c r="R1325" s="16" t="str">
        <f aca="false">IF(N1325="","",F1325)</f>
        <v/>
      </c>
      <c r="S1325" s="10"/>
    </row>
    <row collapsed="false" customFormat="false" customHeight="false" hidden="false" ht="13.3" outlineLevel="0" r="1326">
      <c r="A1326" s="16" t="n">
        <v>1307</v>
      </c>
      <c r="B1326" s="16" t="n">
        <f aca="false">ROUNDUP(A1326/5,0)</f>
        <v>262</v>
      </c>
      <c r="C1326" s="16" t="n">
        <f aca="false">ROUNDUP(A1326/20.83333333,0)</f>
        <v>63</v>
      </c>
      <c r="D1326" s="65" t="inlineStr">
        <f aca="false">IF(M1326="",IF(C1326=C1325,D1325,EDATE(D1325,1)),M1326)</f>
        <is>
          <t/>
        </is>
      </c>
      <c r="E1326" s="16" t="n">
        <f aca="false">I1325</f>
        <v>12387775.81</v>
      </c>
      <c r="F1326" s="15" t="n">
        <f aca="false">ROUND(MIN($B$14,IF(SizeCalc="margin",E1326*$E$13*$E$12/100000,E1326*$I$13/$I$12/10)),2)</f>
        <v>100</v>
      </c>
      <c r="G1326" s="15" t="n">
        <f aca="false">$B$12*$B$13</f>
        <v>10</v>
      </c>
      <c r="H1326" s="15" t="n">
        <f aca="false">IF(Q1326="",G1326*F1326*10,Q1326)</f>
        <v>10000</v>
      </c>
      <c r="I1326" s="18" t="n">
        <f aca="false">E1326+H1326</f>
        <v>12397775.81</v>
      </c>
      <c r="J1326" s="18" t="n">
        <f aca="false">J1325+(I1326-I1325)</f>
        <v>12347775.81</v>
      </c>
      <c r="K1326" s="67" t="n">
        <f aca="false">H1326/E1326</f>
        <v>0.000807247414982077</v>
      </c>
      <c r="L1326" s="67"/>
      <c r="M1326" s="64"/>
      <c r="N1326" s="16" t="str">
        <f aca="false">IF(M1326="","",SUMIF('Daily Fills'!L1305:L21291,'Growth Plan &amp; Statistics'!M1326,'Daily Fills'!O1305:O21291))</f>
        <v/>
      </c>
      <c r="O1326" s="15" t="str">
        <f aca="false">IF(N1326="","",SUMIF('Daily Fills'!L1305:L21291,'Growth Plan &amp; Statistics'!M1326,'Daily Fills'!P1305:P21291))</f>
        <v/>
      </c>
      <c r="P1326" s="15" t="str">
        <f aca="false">IF(O1326="","",SUMIF('Daily Fills'!L1305:L21303,'Growth Plan &amp; Statistics'!M1326,'Daily Fills'!E1305:E21303)/1000000)</f>
        <v/>
      </c>
      <c r="Q1326" s="16"/>
      <c r="R1326" s="16" t="str">
        <f aca="false">IF(N1326="","",F1326)</f>
        <v/>
      </c>
      <c r="S1326" s="10"/>
    </row>
    <row collapsed="false" customFormat="false" customHeight="false" hidden="false" ht="13.3" outlineLevel="0" r="1327">
      <c r="A1327" s="16" t="n">
        <v>1308</v>
      </c>
      <c r="B1327" s="16" t="n">
        <f aca="false">ROUNDUP(A1327/5,0)</f>
        <v>262</v>
      </c>
      <c r="C1327" s="16" t="n">
        <f aca="false">ROUNDUP(A1327/20.83333333,0)</f>
        <v>63</v>
      </c>
      <c r="D1327" s="65" t="inlineStr">
        <f aca="false">IF(M1327="",IF(C1327=C1326,D1326,EDATE(D1326,1)),M1327)</f>
        <is>
          <t/>
        </is>
      </c>
      <c r="E1327" s="16" t="n">
        <f aca="false">I1326</f>
        <v>12397775.81</v>
      </c>
      <c r="F1327" s="15" t="n">
        <f aca="false">ROUND(MIN($B$14,IF(SizeCalc="margin",E1327*$E$13*$E$12/100000,E1327*$I$13/$I$12/10)),2)</f>
        <v>100</v>
      </c>
      <c r="G1327" s="15" t="n">
        <f aca="false">$B$12*$B$13</f>
        <v>10</v>
      </c>
      <c r="H1327" s="15" t="n">
        <f aca="false">IF(Q1327="",G1327*F1327*10,Q1327)</f>
        <v>10000</v>
      </c>
      <c r="I1327" s="18" t="n">
        <f aca="false">E1327+H1327</f>
        <v>12407775.81</v>
      </c>
      <c r="J1327" s="18" t="n">
        <f aca="false">J1326+(I1327-I1326)</f>
        <v>12357775.81</v>
      </c>
      <c r="K1327" s="67" t="n">
        <f aca="false">H1327/E1327</f>
        <v>0.000806596292210256</v>
      </c>
      <c r="L1327" s="67"/>
      <c r="M1327" s="64"/>
      <c r="N1327" s="16" t="str">
        <f aca="false">IF(M1327="","",SUMIF('Daily Fills'!L1306:L21292,'Growth Plan &amp; Statistics'!M1327,'Daily Fills'!O1306:O21292))</f>
        <v/>
      </c>
      <c r="O1327" s="15" t="str">
        <f aca="false">IF(N1327="","",SUMIF('Daily Fills'!L1306:L21292,'Growth Plan &amp; Statistics'!M1327,'Daily Fills'!P1306:P21292))</f>
        <v/>
      </c>
      <c r="P1327" s="15" t="str">
        <f aca="false">IF(O1327="","",SUMIF('Daily Fills'!L1306:L21304,'Growth Plan &amp; Statistics'!M1327,'Daily Fills'!E1306:E21304)/1000000)</f>
        <v/>
      </c>
      <c r="Q1327" s="16"/>
      <c r="R1327" s="16" t="str">
        <f aca="false">IF(N1327="","",F1327)</f>
        <v/>
      </c>
      <c r="S1327" s="10"/>
    </row>
    <row collapsed="false" customFormat="false" customHeight="false" hidden="false" ht="13.3" outlineLevel="0" r="1328">
      <c r="A1328" s="16" t="n">
        <v>1309</v>
      </c>
      <c r="B1328" s="16" t="n">
        <f aca="false">ROUNDUP(A1328/5,0)</f>
        <v>262</v>
      </c>
      <c r="C1328" s="16" t="n">
        <f aca="false">ROUNDUP(A1328/20.83333333,0)</f>
        <v>63</v>
      </c>
      <c r="D1328" s="65" t="inlineStr">
        <f aca="false">IF(M1328="",IF(C1328=C1327,D1327,EDATE(D1327,1)),M1328)</f>
        <is>
          <t/>
        </is>
      </c>
      <c r="E1328" s="16" t="n">
        <f aca="false">I1327</f>
        <v>12407775.81</v>
      </c>
      <c r="F1328" s="15" t="n">
        <f aca="false">ROUND(MIN($B$14,IF(SizeCalc="margin",E1328*$E$13*$E$12/100000,E1328*$I$13/$I$12/10)),2)</f>
        <v>100</v>
      </c>
      <c r="G1328" s="15" t="n">
        <f aca="false">$B$12*$B$13</f>
        <v>10</v>
      </c>
      <c r="H1328" s="15" t="n">
        <f aca="false">IF(Q1328="",G1328*F1328*10,Q1328)</f>
        <v>10000</v>
      </c>
      <c r="I1328" s="18" t="n">
        <f aca="false">E1328+H1328</f>
        <v>12417775.81</v>
      </c>
      <c r="J1328" s="18" t="n">
        <f aca="false">J1327+(I1328-I1327)</f>
        <v>12367775.81</v>
      </c>
      <c r="K1328" s="67" t="n">
        <f aca="false">H1328/E1328</f>
        <v>0.000805946218978307</v>
      </c>
      <c r="L1328" s="67"/>
      <c r="M1328" s="64"/>
      <c r="N1328" s="16" t="str">
        <f aca="false">IF(M1328="","",SUMIF('Daily Fills'!L1307:L21293,'Growth Plan &amp; Statistics'!M1328,'Daily Fills'!O1307:O21293))</f>
        <v/>
      </c>
      <c r="O1328" s="15" t="str">
        <f aca="false">IF(N1328="","",SUMIF('Daily Fills'!L1307:L21293,'Growth Plan &amp; Statistics'!M1328,'Daily Fills'!P1307:P21293))</f>
        <v/>
      </c>
      <c r="P1328" s="15" t="str">
        <f aca="false">IF(O1328="","",SUMIF('Daily Fills'!L1307:L21305,'Growth Plan &amp; Statistics'!M1328,'Daily Fills'!E1307:E21305)/1000000)</f>
        <v/>
      </c>
      <c r="Q1328" s="16"/>
      <c r="R1328" s="16" t="str">
        <f aca="false">IF(N1328="","",F1328)</f>
        <v/>
      </c>
      <c r="S1328" s="10"/>
    </row>
    <row collapsed="false" customFormat="false" customHeight="false" hidden="false" ht="13.3" outlineLevel="0" r="1329">
      <c r="A1329" s="16" t="n">
        <v>1310</v>
      </c>
      <c r="B1329" s="16" t="n">
        <f aca="false">ROUNDUP(A1329/5,0)</f>
        <v>262</v>
      </c>
      <c r="C1329" s="16" t="n">
        <f aca="false">ROUNDUP(A1329/20.83333333,0)</f>
        <v>63</v>
      </c>
      <c r="D1329" s="65" t="inlineStr">
        <f aca="false">IF(M1329="",IF(C1329=C1328,D1328,EDATE(D1328,1)),M1329)</f>
        <is>
          <t/>
        </is>
      </c>
      <c r="E1329" s="16" t="n">
        <f aca="false">I1328</f>
        <v>12417775.81</v>
      </c>
      <c r="F1329" s="15" t="n">
        <f aca="false">ROUND(MIN($B$14,IF(SizeCalc="margin",E1329*$E$13*$E$12/100000,E1329*$I$13/$I$12/10)),2)</f>
        <v>100</v>
      </c>
      <c r="G1329" s="15" t="n">
        <f aca="false">$B$12*$B$13</f>
        <v>10</v>
      </c>
      <c r="H1329" s="15" t="n">
        <f aca="false">IF(Q1329="",G1329*F1329*10,Q1329)</f>
        <v>10000</v>
      </c>
      <c r="I1329" s="18" t="n">
        <f aca="false">E1329+H1329</f>
        <v>12427775.81</v>
      </c>
      <c r="J1329" s="18" t="n">
        <f aca="false">J1328+(I1329-I1328)</f>
        <v>12377775.81</v>
      </c>
      <c r="K1329" s="67" t="n">
        <f aca="false">H1329/E1329</f>
        <v>0.000805297192750656</v>
      </c>
      <c r="L1329" s="67"/>
      <c r="M1329" s="64"/>
      <c r="N1329" s="16" t="str">
        <f aca="false">IF(M1329="","",SUMIF('Daily Fills'!L1308:L21294,'Growth Plan &amp; Statistics'!M1329,'Daily Fills'!O1308:O21294))</f>
        <v/>
      </c>
      <c r="O1329" s="15" t="str">
        <f aca="false">IF(N1329="","",SUMIF('Daily Fills'!L1308:L21294,'Growth Plan &amp; Statistics'!M1329,'Daily Fills'!P1308:P21294))</f>
        <v/>
      </c>
      <c r="P1329" s="15" t="str">
        <f aca="false">IF(O1329="","",SUMIF('Daily Fills'!L1308:L21306,'Growth Plan &amp; Statistics'!M1329,'Daily Fills'!E1308:E21306)/1000000)</f>
        <v/>
      </c>
      <c r="Q1329" s="16"/>
      <c r="R1329" s="16" t="str">
        <f aca="false">IF(N1329="","",F1329)</f>
        <v/>
      </c>
      <c r="S1329" s="10"/>
    </row>
    <row collapsed="false" customFormat="false" customHeight="false" hidden="false" ht="13.3" outlineLevel="0" r="1330">
      <c r="A1330" s="16" t="n">
        <v>1311</v>
      </c>
      <c r="B1330" s="16" t="n">
        <f aca="false">ROUNDUP(A1330/5,0)</f>
        <v>263</v>
      </c>
      <c r="C1330" s="16" t="n">
        <f aca="false">ROUNDUP(A1330/20.83333333,0)</f>
        <v>63</v>
      </c>
      <c r="D1330" s="65" t="inlineStr">
        <f aca="false">IF(M1330="",IF(C1330=C1329,D1329,EDATE(D1329,1)),M1330)</f>
        <is>
          <t/>
        </is>
      </c>
      <c r="E1330" s="16" t="n">
        <f aca="false">I1329</f>
        <v>12427775.81</v>
      </c>
      <c r="F1330" s="15" t="n">
        <f aca="false">ROUND(MIN($B$14,IF(SizeCalc="margin",E1330*$E$13*$E$12/100000,E1330*$I$13/$I$12/10)),2)</f>
        <v>100</v>
      </c>
      <c r="G1330" s="15" t="n">
        <f aca="false">$B$12*$B$13</f>
        <v>10</v>
      </c>
      <c r="H1330" s="15" t="n">
        <f aca="false">IF(Q1330="",G1330*F1330*10,Q1330)</f>
        <v>10000</v>
      </c>
      <c r="I1330" s="18" t="n">
        <f aca="false">E1330+H1330</f>
        <v>12437775.81</v>
      </c>
      <c r="J1330" s="18" t="n">
        <f aca="false">J1329+(I1330-I1329)</f>
        <v>12387775.81</v>
      </c>
      <c r="K1330" s="67" t="n">
        <f aca="false">H1330/E1330</f>
        <v>0.000804649210999888</v>
      </c>
      <c r="L1330" s="67"/>
      <c r="M1330" s="64"/>
      <c r="N1330" s="16" t="str">
        <f aca="false">IF(M1330="","",SUMIF('Daily Fills'!L1309:L21295,'Growth Plan &amp; Statistics'!M1330,'Daily Fills'!O1309:O21295))</f>
        <v/>
      </c>
      <c r="O1330" s="15" t="str">
        <f aca="false">IF(N1330="","",SUMIF('Daily Fills'!L1309:L21295,'Growth Plan &amp; Statistics'!M1330,'Daily Fills'!P1309:P21295))</f>
        <v/>
      </c>
      <c r="P1330" s="15" t="str">
        <f aca="false">IF(O1330="","",SUMIF('Daily Fills'!L1309:L21307,'Growth Plan &amp; Statistics'!M1330,'Daily Fills'!E1309:E21307)/1000000)</f>
        <v/>
      </c>
      <c r="Q1330" s="16"/>
      <c r="R1330" s="16" t="str">
        <f aca="false">IF(N1330="","",F1330)</f>
        <v/>
      </c>
      <c r="S1330" s="10"/>
    </row>
    <row collapsed="false" customFormat="false" customHeight="false" hidden="false" ht="13.3" outlineLevel="0" r="1331">
      <c r="A1331" s="16" t="n">
        <v>1312</v>
      </c>
      <c r="B1331" s="16" t="n">
        <f aca="false">ROUNDUP(A1331/5,0)</f>
        <v>263</v>
      </c>
      <c r="C1331" s="16" t="n">
        <f aca="false">ROUNDUP(A1331/20.83333333,0)</f>
        <v>63</v>
      </c>
      <c r="D1331" s="65" t="inlineStr">
        <f aca="false">IF(M1331="",IF(C1331=C1330,D1330,EDATE(D1330,1)),M1331)</f>
        <is>
          <t/>
        </is>
      </c>
      <c r="E1331" s="16" t="n">
        <f aca="false">I1330</f>
        <v>12437775.81</v>
      </c>
      <c r="F1331" s="15" t="n">
        <f aca="false">ROUND(MIN($B$14,IF(SizeCalc="margin",E1331*$E$13*$E$12/100000,E1331*$I$13/$I$12/10)),2)</f>
        <v>100</v>
      </c>
      <c r="G1331" s="15" t="n">
        <f aca="false">$B$12*$B$13</f>
        <v>10</v>
      </c>
      <c r="H1331" s="15" t="n">
        <f aca="false">IF(Q1331="",G1331*F1331*10,Q1331)</f>
        <v>10000</v>
      </c>
      <c r="I1331" s="18" t="n">
        <f aca="false">E1331+H1331</f>
        <v>12447775.81</v>
      </c>
      <c r="J1331" s="18" t="n">
        <f aca="false">J1330+(I1331-I1330)</f>
        <v>12397775.81</v>
      </c>
      <c r="K1331" s="67" t="n">
        <f aca="false">H1331/E1331</f>
        <v>0.00080400227120672</v>
      </c>
      <c r="L1331" s="67"/>
      <c r="M1331" s="64"/>
      <c r="N1331" s="16" t="str">
        <f aca="false">IF(M1331="","",SUMIF('Daily Fills'!L1310:L21296,'Growth Plan &amp; Statistics'!M1331,'Daily Fills'!O1310:O21296))</f>
        <v/>
      </c>
      <c r="O1331" s="15" t="str">
        <f aca="false">IF(N1331="","",SUMIF('Daily Fills'!L1310:L21296,'Growth Plan &amp; Statistics'!M1331,'Daily Fills'!P1310:P21296))</f>
        <v/>
      </c>
      <c r="P1331" s="15" t="str">
        <f aca="false">IF(O1331="","",SUMIF('Daily Fills'!L1310:L21308,'Growth Plan &amp; Statistics'!M1331,'Daily Fills'!E1310:E21308)/1000000)</f>
        <v/>
      </c>
      <c r="Q1331" s="16"/>
      <c r="R1331" s="16" t="str">
        <f aca="false">IF(N1331="","",F1331)</f>
        <v/>
      </c>
      <c r="S1331" s="10"/>
    </row>
    <row collapsed="false" customFormat="false" customHeight="false" hidden="false" ht="13.3" outlineLevel="0" r="1332">
      <c r="A1332" s="16" t="n">
        <v>1313</v>
      </c>
      <c r="B1332" s="16" t="n">
        <f aca="false">ROUNDUP(A1332/5,0)</f>
        <v>263</v>
      </c>
      <c r="C1332" s="16" t="n">
        <f aca="false">ROUNDUP(A1332/20.83333333,0)</f>
        <v>64</v>
      </c>
      <c r="D1332" s="65" t="n">
        <f aca="false">IF(M1332="",IF(C1332=C1331,D1331,EDATE(D1331,1)),M1332)</f>
        <v>43728</v>
      </c>
      <c r="E1332" s="16" t="n">
        <f aca="false">I1331</f>
        <v>12447775.81</v>
      </c>
      <c r="F1332" s="15" t="n">
        <f aca="false">ROUND(MIN($B$14,IF(SizeCalc="margin",E1332*$E$13*$E$12/100000,E1332*$I$13/$I$12/10)),2)</f>
        <v>100</v>
      </c>
      <c r="G1332" s="15" t="n">
        <f aca="false">$B$12*$B$13</f>
        <v>10</v>
      </c>
      <c r="H1332" s="15" t="n">
        <f aca="false">IF(Q1332="",G1332*F1332*10,Q1332)</f>
        <v>10000</v>
      </c>
      <c r="I1332" s="18" t="n">
        <f aca="false">E1332+H1332</f>
        <v>12457775.81</v>
      </c>
      <c r="J1332" s="18" t="n">
        <f aca="false">J1331+(I1332-I1331)</f>
        <v>12407775.81</v>
      </c>
      <c r="K1332" s="67" t="n">
        <f aca="false">H1332/E1332</f>
        <v>0.00080335637085996</v>
      </c>
      <c r="L1332" s="67"/>
      <c r="M1332" s="64"/>
      <c r="N1332" s="16" t="str">
        <f aca="false">IF(M1332="","",SUMIF('Daily Fills'!L1311:L21297,'Growth Plan &amp; Statistics'!M1332,'Daily Fills'!O1311:O21297))</f>
        <v/>
      </c>
      <c r="O1332" s="15" t="str">
        <f aca="false">IF(N1332="","",SUMIF('Daily Fills'!L1311:L21297,'Growth Plan &amp; Statistics'!M1332,'Daily Fills'!P1311:P21297))</f>
        <v/>
      </c>
      <c r="P1332" s="15" t="str">
        <f aca="false">IF(O1332="","",SUMIF('Daily Fills'!L1311:L21309,'Growth Plan &amp; Statistics'!M1332,'Daily Fills'!E1311:E21309)/1000000)</f>
        <v/>
      </c>
      <c r="Q1332" s="16"/>
      <c r="R1332" s="16" t="str">
        <f aca="false">IF(N1332="","",F1332)</f>
        <v/>
      </c>
      <c r="S1332" s="10"/>
    </row>
    <row collapsed="false" customFormat="false" customHeight="false" hidden="false" ht="13.3" outlineLevel="0" r="1333">
      <c r="A1333" s="16" t="n">
        <v>1314</v>
      </c>
      <c r="B1333" s="16" t="n">
        <f aca="false">ROUNDUP(A1333/5,0)</f>
        <v>263</v>
      </c>
      <c r="C1333" s="16" t="n">
        <f aca="false">ROUNDUP(A1333/20.83333333,0)</f>
        <v>64</v>
      </c>
      <c r="D1333" s="65" t="inlineStr">
        <f aca="false">IF(M1333="",IF(C1333=C1332,D1332,EDATE(D1332,1)),M1333)</f>
        <is>
          <t/>
        </is>
      </c>
      <c r="E1333" s="16" t="n">
        <f aca="false">I1332</f>
        <v>12457775.81</v>
      </c>
      <c r="F1333" s="15" t="n">
        <f aca="false">ROUND(MIN($B$14,IF(SizeCalc="margin",E1333*$E$13*$E$12/100000,E1333*$I$13/$I$12/10)),2)</f>
        <v>100</v>
      </c>
      <c r="G1333" s="15" t="n">
        <f aca="false">$B$12*$B$13</f>
        <v>10</v>
      </c>
      <c r="H1333" s="15" t="n">
        <f aca="false">IF(Q1333="",G1333*F1333*10,Q1333)</f>
        <v>10000</v>
      </c>
      <c r="I1333" s="18" t="n">
        <f aca="false">E1333+H1333</f>
        <v>12467775.81</v>
      </c>
      <c r="J1333" s="18" t="n">
        <f aca="false">J1332+(I1333-I1332)</f>
        <v>12417775.81</v>
      </c>
      <c r="K1333" s="67" t="n">
        <f aca="false">H1333/E1333</f>
        <v>0.000802711507456482</v>
      </c>
      <c r="L1333" s="67"/>
      <c r="M1333" s="64"/>
      <c r="N1333" s="16" t="str">
        <f aca="false">IF(M1333="","",SUMIF('Daily Fills'!L1312:L21298,'Growth Plan &amp; Statistics'!M1333,'Daily Fills'!O1312:O21298))</f>
        <v/>
      </c>
      <c r="O1333" s="15" t="str">
        <f aca="false">IF(N1333="","",SUMIF('Daily Fills'!L1312:L21298,'Growth Plan &amp; Statistics'!M1333,'Daily Fills'!P1312:P21298))</f>
        <v/>
      </c>
      <c r="P1333" s="15" t="str">
        <f aca="false">IF(O1333="","",SUMIF('Daily Fills'!L1312:L21310,'Growth Plan &amp; Statistics'!M1333,'Daily Fills'!E1312:E21310)/1000000)</f>
        <v/>
      </c>
      <c r="Q1333" s="16"/>
      <c r="R1333" s="16" t="str">
        <f aca="false">IF(N1333="","",F1333)</f>
        <v/>
      </c>
      <c r="S1333" s="10"/>
    </row>
    <row collapsed="false" customFormat="false" customHeight="false" hidden="false" ht="13.3" outlineLevel="0" r="1334">
      <c r="A1334" s="16" t="n">
        <v>1315</v>
      </c>
      <c r="B1334" s="16" t="n">
        <f aca="false">ROUNDUP(A1334/5,0)</f>
        <v>263</v>
      </c>
      <c r="C1334" s="16" t="n">
        <f aca="false">ROUNDUP(A1334/20.83333333,0)</f>
        <v>64</v>
      </c>
      <c r="D1334" s="65" t="inlineStr">
        <f aca="false">IF(M1334="",IF(C1334=C1333,D1333,EDATE(D1333,1)),M1334)</f>
        <is>
          <t/>
        </is>
      </c>
      <c r="E1334" s="16" t="n">
        <f aca="false">I1333</f>
        <v>12467775.81</v>
      </c>
      <c r="F1334" s="15" t="n">
        <f aca="false">ROUND(MIN($B$14,IF(SizeCalc="margin",E1334*$E$13*$E$12/100000,E1334*$I$13/$I$12/10)),2)</f>
        <v>100</v>
      </c>
      <c r="G1334" s="15" t="n">
        <f aca="false">$B$12*$B$13</f>
        <v>10</v>
      </c>
      <c r="H1334" s="15" t="n">
        <f aca="false">IF(Q1334="",G1334*F1334*10,Q1334)</f>
        <v>10000</v>
      </c>
      <c r="I1334" s="18" t="n">
        <f aca="false">E1334+H1334</f>
        <v>12477775.81</v>
      </c>
      <c r="J1334" s="18" t="n">
        <f aca="false">J1333+(I1334-I1333)</f>
        <v>12427775.81</v>
      </c>
      <c r="K1334" s="67" t="n">
        <f aca="false">H1334/E1334</f>
        <v>0.00080206767850119</v>
      </c>
      <c r="L1334" s="67"/>
      <c r="M1334" s="64"/>
      <c r="N1334" s="16" t="str">
        <f aca="false">IF(M1334="","",SUMIF('Daily Fills'!L1313:L21299,'Growth Plan &amp; Statistics'!M1334,'Daily Fills'!O1313:O21299))</f>
        <v/>
      </c>
      <c r="O1334" s="15" t="str">
        <f aca="false">IF(N1334="","",SUMIF('Daily Fills'!L1313:L21299,'Growth Plan &amp; Statistics'!M1334,'Daily Fills'!P1313:P21299))</f>
        <v/>
      </c>
      <c r="P1334" s="15" t="str">
        <f aca="false">IF(O1334="","",SUMIF('Daily Fills'!L1313:L21311,'Growth Plan &amp; Statistics'!M1334,'Daily Fills'!E1313:E21311)/1000000)</f>
        <v/>
      </c>
      <c r="Q1334" s="16"/>
      <c r="R1334" s="16" t="str">
        <f aca="false">IF(N1334="","",F1334)</f>
        <v/>
      </c>
      <c r="S1334" s="10"/>
    </row>
    <row collapsed="false" customFormat="false" customHeight="false" hidden="false" ht="13.3" outlineLevel="0" r="1335">
      <c r="A1335" s="16" t="n">
        <v>1316</v>
      </c>
      <c r="B1335" s="16" t="n">
        <f aca="false">ROUNDUP(A1335/5,0)</f>
        <v>264</v>
      </c>
      <c r="C1335" s="16" t="n">
        <f aca="false">ROUNDUP(A1335/20.83333333,0)</f>
        <v>64</v>
      </c>
      <c r="D1335" s="65" t="inlineStr">
        <f aca="false">IF(M1335="",IF(C1335=C1334,D1334,EDATE(D1334,1)),M1335)</f>
        <is>
          <t/>
        </is>
      </c>
      <c r="E1335" s="16" t="n">
        <f aca="false">I1334</f>
        <v>12477775.81</v>
      </c>
      <c r="F1335" s="15" t="n">
        <f aca="false">ROUND(MIN($B$14,IF(SizeCalc="margin",E1335*$E$13*$E$12/100000,E1335*$I$13/$I$12/10)),2)</f>
        <v>100</v>
      </c>
      <c r="G1335" s="15" t="n">
        <f aca="false">$B$12*$B$13</f>
        <v>10</v>
      </c>
      <c r="H1335" s="15" t="n">
        <f aca="false">IF(Q1335="",G1335*F1335*10,Q1335)</f>
        <v>10000</v>
      </c>
      <c r="I1335" s="18" t="n">
        <f aca="false">E1335+H1335</f>
        <v>12487775.81</v>
      </c>
      <c r="J1335" s="18" t="n">
        <f aca="false">J1334+(I1335-I1334)</f>
        <v>12437775.81</v>
      </c>
      <c r="K1335" s="67" t="n">
        <f aca="false">H1335/E1335</f>
        <v>0.000801424881506987</v>
      </c>
      <c r="L1335" s="67"/>
      <c r="M1335" s="64"/>
      <c r="N1335" s="16" t="str">
        <f aca="false">IF(M1335="","",SUMIF('Daily Fills'!L1314:L21300,'Growth Plan &amp; Statistics'!M1335,'Daily Fills'!O1314:O21300))</f>
        <v/>
      </c>
      <c r="O1335" s="15" t="str">
        <f aca="false">IF(N1335="","",SUMIF('Daily Fills'!L1314:L21300,'Growth Plan &amp; Statistics'!M1335,'Daily Fills'!P1314:P21300))</f>
        <v/>
      </c>
      <c r="P1335" s="15" t="str">
        <f aca="false">IF(O1335="","",SUMIF('Daily Fills'!L1314:L21312,'Growth Plan &amp; Statistics'!M1335,'Daily Fills'!E1314:E21312)/1000000)</f>
        <v/>
      </c>
      <c r="Q1335" s="16"/>
      <c r="R1335" s="16" t="str">
        <f aca="false">IF(N1335="","",F1335)</f>
        <v/>
      </c>
      <c r="S1335" s="10"/>
    </row>
    <row collapsed="false" customFormat="false" customHeight="false" hidden="false" ht="13.3" outlineLevel="0" r="1336">
      <c r="A1336" s="16" t="n">
        <v>1317</v>
      </c>
      <c r="B1336" s="16" t="n">
        <f aca="false">ROUNDUP(A1336/5,0)</f>
        <v>264</v>
      </c>
      <c r="C1336" s="16" t="n">
        <f aca="false">ROUNDUP(A1336/20.83333333,0)</f>
        <v>64</v>
      </c>
      <c r="D1336" s="65" t="inlineStr">
        <f aca="false">IF(M1336="",IF(C1336=C1335,D1335,EDATE(D1335,1)),M1336)</f>
        <is>
          <t/>
        </is>
      </c>
      <c r="E1336" s="16" t="n">
        <f aca="false">I1335</f>
        <v>12487775.81</v>
      </c>
      <c r="F1336" s="15" t="n">
        <f aca="false">ROUND(MIN($B$14,IF(SizeCalc="margin",E1336*$E$13*$E$12/100000,E1336*$I$13/$I$12/10)),2)</f>
        <v>100</v>
      </c>
      <c r="G1336" s="15" t="n">
        <f aca="false">$B$12*$B$13</f>
        <v>10</v>
      </c>
      <c r="H1336" s="15" t="n">
        <f aca="false">IF(Q1336="",G1336*F1336*10,Q1336)</f>
        <v>10000</v>
      </c>
      <c r="I1336" s="18" t="n">
        <f aca="false">E1336+H1336</f>
        <v>12497775.81</v>
      </c>
      <c r="J1336" s="18" t="n">
        <f aca="false">J1335+(I1336-I1335)</f>
        <v>12447775.81</v>
      </c>
      <c r="K1336" s="67" t="n">
        <f aca="false">H1336/E1336</f>
        <v>0.000800783113994741</v>
      </c>
      <c r="L1336" s="67"/>
      <c r="M1336" s="64"/>
      <c r="N1336" s="16" t="str">
        <f aca="false">IF(M1336="","",SUMIF('Daily Fills'!L1315:L21301,'Growth Plan &amp; Statistics'!M1336,'Daily Fills'!O1315:O21301))</f>
        <v/>
      </c>
      <c r="O1336" s="15" t="str">
        <f aca="false">IF(N1336="","",SUMIF('Daily Fills'!L1315:L21301,'Growth Plan &amp; Statistics'!M1336,'Daily Fills'!P1315:P21301))</f>
        <v/>
      </c>
      <c r="P1336" s="15" t="str">
        <f aca="false">IF(O1336="","",SUMIF('Daily Fills'!L1315:L21313,'Growth Plan &amp; Statistics'!M1336,'Daily Fills'!E1315:E21313)/1000000)</f>
        <v/>
      </c>
      <c r="Q1336" s="16"/>
      <c r="R1336" s="16" t="str">
        <f aca="false">IF(N1336="","",F1336)</f>
        <v/>
      </c>
      <c r="S1336" s="10"/>
    </row>
    <row collapsed="false" customFormat="false" customHeight="false" hidden="false" ht="13.3" outlineLevel="0" r="1337">
      <c r="A1337" s="16" t="n">
        <v>1318</v>
      </c>
      <c r="B1337" s="16" t="n">
        <f aca="false">ROUNDUP(A1337/5,0)</f>
        <v>264</v>
      </c>
      <c r="C1337" s="16" t="n">
        <f aca="false">ROUNDUP(A1337/20.83333333,0)</f>
        <v>64</v>
      </c>
      <c r="D1337" s="65" t="inlineStr">
        <f aca="false">IF(M1337="",IF(C1337=C1336,D1336,EDATE(D1336,1)),M1337)</f>
        <is>
          <t/>
        </is>
      </c>
      <c r="E1337" s="16" t="n">
        <f aca="false">I1336</f>
        <v>12497775.81</v>
      </c>
      <c r="F1337" s="15" t="n">
        <f aca="false">ROUND(MIN($B$14,IF(SizeCalc="margin",E1337*$E$13*$E$12/100000,E1337*$I$13/$I$12/10)),2)</f>
        <v>100</v>
      </c>
      <c r="G1337" s="15" t="n">
        <f aca="false">$B$12*$B$13</f>
        <v>10</v>
      </c>
      <c r="H1337" s="15" t="n">
        <f aca="false">IF(Q1337="",G1337*F1337*10,Q1337)</f>
        <v>10000</v>
      </c>
      <c r="I1337" s="18" t="n">
        <f aca="false">E1337+H1337</f>
        <v>12507775.81</v>
      </c>
      <c r="J1337" s="18" t="n">
        <f aca="false">J1336+(I1337-I1336)</f>
        <v>12457775.81</v>
      </c>
      <c r="K1337" s="67" t="n">
        <f aca="false">H1337/E1337</f>
        <v>0.000800142373493256</v>
      </c>
      <c r="L1337" s="67"/>
      <c r="M1337" s="64"/>
      <c r="N1337" s="16" t="str">
        <f aca="false">IF(M1337="","",SUMIF('Daily Fills'!L1316:L21302,'Growth Plan &amp; Statistics'!M1337,'Daily Fills'!O1316:O21302))</f>
        <v/>
      </c>
      <c r="O1337" s="15" t="str">
        <f aca="false">IF(N1337="","",SUMIF('Daily Fills'!L1316:L21302,'Growth Plan &amp; Statistics'!M1337,'Daily Fills'!P1316:P21302))</f>
        <v/>
      </c>
      <c r="P1337" s="15" t="str">
        <f aca="false">IF(O1337="","",SUMIF('Daily Fills'!L1316:L21314,'Growth Plan &amp; Statistics'!M1337,'Daily Fills'!E1316:E21314)/1000000)</f>
        <v/>
      </c>
      <c r="Q1337" s="16"/>
      <c r="R1337" s="16" t="str">
        <f aca="false">IF(N1337="","",F1337)</f>
        <v/>
      </c>
      <c r="S1337" s="10"/>
    </row>
    <row collapsed="false" customFormat="false" customHeight="false" hidden="false" ht="13.3" outlineLevel="0" r="1338">
      <c r="A1338" s="16" t="n">
        <v>1319</v>
      </c>
      <c r="B1338" s="16" t="n">
        <f aca="false">ROUNDUP(A1338/5,0)</f>
        <v>264</v>
      </c>
      <c r="C1338" s="16" t="n">
        <f aca="false">ROUNDUP(A1338/20.83333333,0)</f>
        <v>64</v>
      </c>
      <c r="D1338" s="65" t="inlineStr">
        <f aca="false">IF(M1338="",IF(C1338=C1337,D1337,EDATE(D1337,1)),M1338)</f>
        <is>
          <t/>
        </is>
      </c>
      <c r="E1338" s="16" t="n">
        <f aca="false">I1337</f>
        <v>12507775.81</v>
      </c>
      <c r="F1338" s="15" t="n">
        <f aca="false">ROUND(MIN($B$14,IF(SizeCalc="margin",E1338*$E$13*$E$12/100000,E1338*$I$13/$I$12/10)),2)</f>
        <v>100</v>
      </c>
      <c r="G1338" s="15" t="n">
        <f aca="false">$B$12*$B$13</f>
        <v>10</v>
      </c>
      <c r="H1338" s="15" t="n">
        <f aca="false">IF(Q1338="",G1338*F1338*10,Q1338)</f>
        <v>10000</v>
      </c>
      <c r="I1338" s="18" t="n">
        <f aca="false">E1338+H1338</f>
        <v>12517775.81</v>
      </c>
      <c r="J1338" s="18" t="n">
        <f aca="false">J1337+(I1338-I1337)</f>
        <v>12467775.81</v>
      </c>
      <c r="K1338" s="67" t="n">
        <f aca="false">H1338/E1338</f>
        <v>0.000799502657539238</v>
      </c>
      <c r="L1338" s="67"/>
      <c r="M1338" s="64"/>
      <c r="N1338" s="16" t="str">
        <f aca="false">IF(M1338="","",SUMIF('Daily Fills'!L1317:L21303,'Growth Plan &amp; Statistics'!M1338,'Daily Fills'!O1317:O21303))</f>
        <v/>
      </c>
      <c r="O1338" s="15" t="str">
        <f aca="false">IF(N1338="","",SUMIF('Daily Fills'!L1317:L21303,'Growth Plan &amp; Statistics'!M1338,'Daily Fills'!P1317:P21303))</f>
        <v/>
      </c>
      <c r="P1338" s="15" t="str">
        <f aca="false">IF(O1338="","",SUMIF('Daily Fills'!L1317:L21315,'Growth Plan &amp; Statistics'!M1338,'Daily Fills'!E1317:E21315)/1000000)</f>
        <v/>
      </c>
      <c r="Q1338" s="16"/>
      <c r="R1338" s="16" t="str">
        <f aca="false">IF(N1338="","",F1338)</f>
        <v/>
      </c>
      <c r="S1338" s="10"/>
    </row>
    <row collapsed="false" customFormat="false" customHeight="false" hidden="false" ht="13.3" outlineLevel="0" r="1339">
      <c r="A1339" s="16" t="n">
        <v>1320</v>
      </c>
      <c r="B1339" s="16" t="n">
        <f aca="false">ROUNDUP(A1339/5,0)</f>
        <v>264</v>
      </c>
      <c r="C1339" s="16" t="n">
        <f aca="false">ROUNDUP(A1339/20.83333333,0)</f>
        <v>64</v>
      </c>
      <c r="D1339" s="65" t="inlineStr">
        <f aca="false">IF(M1339="",IF(C1339=C1338,D1338,EDATE(D1338,1)),M1339)</f>
        <is>
          <t/>
        </is>
      </c>
      <c r="E1339" s="16" t="n">
        <f aca="false">I1338</f>
        <v>12517775.81</v>
      </c>
      <c r="F1339" s="15" t="n">
        <f aca="false">ROUND(MIN($B$14,IF(SizeCalc="margin",E1339*$E$13*$E$12/100000,E1339*$I$13/$I$12/10)),2)</f>
        <v>100</v>
      </c>
      <c r="G1339" s="15" t="n">
        <f aca="false">$B$12*$B$13</f>
        <v>10</v>
      </c>
      <c r="H1339" s="15" t="n">
        <f aca="false">IF(Q1339="",G1339*F1339*10,Q1339)</f>
        <v>10000</v>
      </c>
      <c r="I1339" s="18" t="n">
        <f aca="false">E1339+H1339</f>
        <v>12527775.81</v>
      </c>
      <c r="J1339" s="18" t="n">
        <f aca="false">J1338+(I1339-I1338)</f>
        <v>12477775.81</v>
      </c>
      <c r="K1339" s="67" t="n">
        <f aca="false">H1339/E1339</f>
        <v>0.000798863963677266</v>
      </c>
      <c r="L1339" s="67"/>
      <c r="M1339" s="64"/>
      <c r="N1339" s="16" t="str">
        <f aca="false">IF(M1339="","",SUMIF('Daily Fills'!L1318:L21304,'Growth Plan &amp; Statistics'!M1339,'Daily Fills'!O1318:O21304))</f>
        <v/>
      </c>
      <c r="O1339" s="15" t="str">
        <f aca="false">IF(N1339="","",SUMIF('Daily Fills'!L1318:L21304,'Growth Plan &amp; Statistics'!M1339,'Daily Fills'!P1318:P21304))</f>
        <v/>
      </c>
      <c r="P1339" s="15" t="str">
        <f aca="false">IF(O1339="","",SUMIF('Daily Fills'!L1318:L21316,'Growth Plan &amp; Statistics'!M1339,'Daily Fills'!E1318:E21316)/1000000)</f>
        <v/>
      </c>
      <c r="Q1339" s="16"/>
      <c r="R1339" s="16" t="str">
        <f aca="false">IF(N1339="","",F1339)</f>
        <v/>
      </c>
      <c r="S1339" s="10"/>
    </row>
    <row collapsed="false" customFormat="false" customHeight="false" hidden="false" ht="13.3" outlineLevel="0" r="1340">
      <c r="A1340" s="16" t="n">
        <v>1321</v>
      </c>
      <c r="B1340" s="16" t="n">
        <f aca="false">ROUNDUP(A1340/5,0)</f>
        <v>265</v>
      </c>
      <c r="C1340" s="16" t="n">
        <f aca="false">ROUNDUP(A1340/20.83333333,0)</f>
        <v>64</v>
      </c>
      <c r="D1340" s="65" t="inlineStr">
        <f aca="false">IF(M1340="",IF(C1340=C1339,D1339,EDATE(D1339,1)),M1340)</f>
        <is>
          <t/>
        </is>
      </c>
      <c r="E1340" s="16" t="n">
        <f aca="false">I1339</f>
        <v>12527775.81</v>
      </c>
      <c r="F1340" s="15" t="n">
        <f aca="false">ROUND(MIN($B$14,IF(SizeCalc="margin",E1340*$E$13*$E$12/100000,E1340*$I$13/$I$12/10)),2)</f>
        <v>100</v>
      </c>
      <c r="G1340" s="15" t="n">
        <f aca="false">$B$12*$B$13</f>
        <v>10</v>
      </c>
      <c r="H1340" s="15" t="n">
        <f aca="false">IF(Q1340="",G1340*F1340*10,Q1340)</f>
        <v>10000</v>
      </c>
      <c r="I1340" s="18" t="n">
        <f aca="false">E1340+H1340</f>
        <v>12537775.81</v>
      </c>
      <c r="J1340" s="18" t="n">
        <f aca="false">J1339+(I1340-I1339)</f>
        <v>12487775.81</v>
      </c>
      <c r="K1340" s="67" t="n">
        <f aca="false">H1340/E1340</f>
        <v>0.000798226289459757</v>
      </c>
      <c r="L1340" s="67"/>
      <c r="M1340" s="64"/>
      <c r="N1340" s="16" t="str">
        <f aca="false">IF(M1340="","",SUMIF('Daily Fills'!L1319:L21305,'Growth Plan &amp; Statistics'!M1340,'Daily Fills'!O1319:O21305))</f>
        <v/>
      </c>
      <c r="O1340" s="15" t="str">
        <f aca="false">IF(N1340="","",SUMIF('Daily Fills'!L1319:L21305,'Growth Plan &amp; Statistics'!M1340,'Daily Fills'!P1319:P21305))</f>
        <v/>
      </c>
      <c r="P1340" s="15" t="str">
        <f aca="false">IF(O1340="","",SUMIF('Daily Fills'!L1319:L21317,'Growth Plan &amp; Statistics'!M1340,'Daily Fills'!E1319:E21317)/1000000)</f>
        <v/>
      </c>
      <c r="Q1340" s="16"/>
      <c r="R1340" s="16" t="str">
        <f aca="false">IF(N1340="","",F1340)</f>
        <v/>
      </c>
      <c r="S1340" s="10"/>
    </row>
    <row collapsed="false" customFormat="false" customHeight="false" hidden="false" ht="13.3" outlineLevel="0" r="1341">
      <c r="A1341" s="16" t="n">
        <v>1322</v>
      </c>
      <c r="B1341" s="16" t="n">
        <f aca="false">ROUNDUP(A1341/5,0)</f>
        <v>265</v>
      </c>
      <c r="C1341" s="16" t="n">
        <f aca="false">ROUNDUP(A1341/20.83333333,0)</f>
        <v>64</v>
      </c>
      <c r="D1341" s="65" t="inlineStr">
        <f aca="false">IF(M1341="",IF(C1341=C1340,D1340,EDATE(D1340,1)),M1341)</f>
        <is>
          <t/>
        </is>
      </c>
      <c r="E1341" s="16" t="n">
        <f aca="false">I1340</f>
        <v>12537775.81</v>
      </c>
      <c r="F1341" s="15" t="n">
        <f aca="false">ROUND(MIN($B$14,IF(SizeCalc="margin",E1341*$E$13*$E$12/100000,E1341*$I$13/$I$12/10)),2)</f>
        <v>100</v>
      </c>
      <c r="G1341" s="15" t="n">
        <f aca="false">$B$12*$B$13</f>
        <v>10</v>
      </c>
      <c r="H1341" s="15" t="n">
        <f aca="false">IF(Q1341="",G1341*F1341*10,Q1341)</f>
        <v>10000</v>
      </c>
      <c r="I1341" s="18" t="n">
        <f aca="false">E1341+H1341</f>
        <v>12547775.81</v>
      </c>
      <c r="J1341" s="18" t="n">
        <f aca="false">J1340+(I1341-I1340)</f>
        <v>12497775.81</v>
      </c>
      <c r="K1341" s="67" t="n">
        <f aca="false">H1341/E1341</f>
        <v>0.000797589632446937</v>
      </c>
      <c r="L1341" s="67"/>
      <c r="M1341" s="64"/>
      <c r="N1341" s="16" t="str">
        <f aca="false">IF(M1341="","",SUMIF('Daily Fills'!L1320:L21306,'Growth Plan &amp; Statistics'!M1341,'Daily Fills'!O1320:O21306))</f>
        <v/>
      </c>
      <c r="O1341" s="15" t="str">
        <f aca="false">IF(N1341="","",SUMIF('Daily Fills'!L1320:L21306,'Growth Plan &amp; Statistics'!M1341,'Daily Fills'!P1320:P21306))</f>
        <v/>
      </c>
      <c r="P1341" s="15" t="str">
        <f aca="false">IF(O1341="","",SUMIF('Daily Fills'!L1320:L21318,'Growth Plan &amp; Statistics'!M1341,'Daily Fills'!E1320:E21318)/1000000)</f>
        <v/>
      </c>
      <c r="Q1341" s="16"/>
      <c r="R1341" s="16" t="str">
        <f aca="false">IF(N1341="","",F1341)</f>
        <v/>
      </c>
      <c r="S1341" s="10"/>
    </row>
    <row collapsed="false" customFormat="false" customHeight="false" hidden="false" ht="13.3" outlineLevel="0" r="1342">
      <c r="A1342" s="16" t="n">
        <v>1323</v>
      </c>
      <c r="B1342" s="16" t="n">
        <f aca="false">ROUNDUP(A1342/5,0)</f>
        <v>265</v>
      </c>
      <c r="C1342" s="16" t="n">
        <f aca="false">ROUNDUP(A1342/20.83333333,0)</f>
        <v>64</v>
      </c>
      <c r="D1342" s="65" t="inlineStr">
        <f aca="false">IF(M1342="",IF(C1342=C1341,D1341,EDATE(D1341,1)),M1342)</f>
        <is>
          <t/>
        </is>
      </c>
      <c r="E1342" s="16" t="n">
        <f aca="false">I1341</f>
        <v>12547775.81</v>
      </c>
      <c r="F1342" s="15" t="n">
        <f aca="false">ROUND(MIN($B$14,IF(SizeCalc="margin",E1342*$E$13*$E$12/100000,E1342*$I$13/$I$12/10)),2)</f>
        <v>100</v>
      </c>
      <c r="G1342" s="15" t="n">
        <f aca="false">$B$12*$B$13</f>
        <v>10</v>
      </c>
      <c r="H1342" s="15" t="n">
        <f aca="false">IF(Q1342="",G1342*F1342*10,Q1342)</f>
        <v>10000</v>
      </c>
      <c r="I1342" s="18" t="n">
        <f aca="false">E1342+H1342</f>
        <v>12557775.81</v>
      </c>
      <c r="J1342" s="18" t="n">
        <f aca="false">J1341+(I1342-I1341)</f>
        <v>12507775.81</v>
      </c>
      <c r="K1342" s="67" t="n">
        <f aca="false">H1342/E1342</f>
        <v>0.000796953990206811</v>
      </c>
      <c r="L1342" s="67"/>
      <c r="M1342" s="64"/>
      <c r="N1342" s="16" t="str">
        <f aca="false">IF(M1342="","",SUMIF('Daily Fills'!L1321:L21307,'Growth Plan &amp; Statistics'!M1342,'Daily Fills'!O1321:O21307))</f>
        <v/>
      </c>
      <c r="O1342" s="15" t="str">
        <f aca="false">IF(N1342="","",SUMIF('Daily Fills'!L1321:L21307,'Growth Plan &amp; Statistics'!M1342,'Daily Fills'!P1321:P21307))</f>
        <v/>
      </c>
      <c r="P1342" s="15" t="str">
        <f aca="false">IF(O1342="","",SUMIF('Daily Fills'!L1321:L21319,'Growth Plan &amp; Statistics'!M1342,'Daily Fills'!E1321:E21319)/1000000)</f>
        <v/>
      </c>
      <c r="Q1342" s="16"/>
      <c r="R1342" s="16" t="str">
        <f aca="false">IF(N1342="","",F1342)</f>
        <v/>
      </c>
      <c r="S1342" s="10"/>
    </row>
    <row collapsed="false" customFormat="false" customHeight="false" hidden="false" ht="13.3" outlineLevel="0" r="1343">
      <c r="A1343" s="16" t="n">
        <v>1324</v>
      </c>
      <c r="B1343" s="16" t="n">
        <f aca="false">ROUNDUP(A1343/5,0)</f>
        <v>265</v>
      </c>
      <c r="C1343" s="16" t="n">
        <f aca="false">ROUNDUP(A1343/20.83333333,0)</f>
        <v>64</v>
      </c>
      <c r="D1343" s="65" t="inlineStr">
        <f aca="false">IF(M1343="",IF(C1343=C1342,D1342,EDATE(D1342,1)),M1343)</f>
        <is>
          <t/>
        </is>
      </c>
      <c r="E1343" s="16" t="n">
        <f aca="false">I1342</f>
        <v>12557775.81</v>
      </c>
      <c r="F1343" s="15" t="n">
        <f aca="false">ROUND(MIN($B$14,IF(SizeCalc="margin",E1343*$E$13*$E$12/100000,E1343*$I$13/$I$12/10)),2)</f>
        <v>100</v>
      </c>
      <c r="G1343" s="15" t="n">
        <f aca="false">$B$12*$B$13</f>
        <v>10</v>
      </c>
      <c r="H1343" s="15" t="n">
        <f aca="false">IF(Q1343="",G1343*F1343*10,Q1343)</f>
        <v>10000</v>
      </c>
      <c r="I1343" s="18" t="n">
        <f aca="false">E1343+H1343</f>
        <v>12567775.81</v>
      </c>
      <c r="J1343" s="18" t="n">
        <f aca="false">J1342+(I1343-I1342)</f>
        <v>12517775.81</v>
      </c>
      <c r="K1343" s="67" t="n">
        <f aca="false">H1343/E1343</f>
        <v>0.000796319360315129</v>
      </c>
      <c r="L1343" s="67"/>
      <c r="M1343" s="64"/>
      <c r="N1343" s="16" t="str">
        <f aca="false">IF(M1343="","",SUMIF('Daily Fills'!L1322:L21308,'Growth Plan &amp; Statistics'!M1343,'Daily Fills'!O1322:O21308))</f>
        <v/>
      </c>
      <c r="O1343" s="15" t="str">
        <f aca="false">IF(N1343="","",SUMIF('Daily Fills'!L1322:L21308,'Growth Plan &amp; Statistics'!M1343,'Daily Fills'!P1322:P21308))</f>
        <v/>
      </c>
      <c r="P1343" s="15" t="str">
        <f aca="false">IF(O1343="","",SUMIF('Daily Fills'!L1322:L21320,'Growth Plan &amp; Statistics'!M1343,'Daily Fills'!E1322:E21320)/1000000)</f>
        <v/>
      </c>
      <c r="Q1343" s="16"/>
      <c r="R1343" s="16" t="str">
        <f aca="false">IF(N1343="","",F1343)</f>
        <v/>
      </c>
      <c r="S1343" s="10"/>
    </row>
    <row collapsed="false" customFormat="false" customHeight="false" hidden="false" ht="13.3" outlineLevel="0" r="1344">
      <c r="A1344" s="16" t="n">
        <v>1325</v>
      </c>
      <c r="B1344" s="16" t="n">
        <f aca="false">ROUNDUP(A1344/5,0)</f>
        <v>265</v>
      </c>
      <c r="C1344" s="16" t="n">
        <f aca="false">ROUNDUP(A1344/20.83333333,0)</f>
        <v>64</v>
      </c>
      <c r="D1344" s="65" t="inlineStr">
        <f aca="false">IF(M1344="",IF(C1344=C1343,D1343,EDATE(D1343,1)),M1344)</f>
        <is>
          <t/>
        </is>
      </c>
      <c r="E1344" s="16" t="n">
        <f aca="false">I1343</f>
        <v>12567775.81</v>
      </c>
      <c r="F1344" s="15" t="n">
        <f aca="false">ROUND(MIN($B$14,IF(SizeCalc="margin",E1344*$E$13*$E$12/100000,E1344*$I$13/$I$12/10)),2)</f>
        <v>100</v>
      </c>
      <c r="G1344" s="15" t="n">
        <f aca="false">$B$12*$B$13</f>
        <v>10</v>
      </c>
      <c r="H1344" s="15" t="n">
        <f aca="false">IF(Q1344="",G1344*F1344*10,Q1344)</f>
        <v>10000</v>
      </c>
      <c r="I1344" s="18" t="n">
        <f aca="false">E1344+H1344</f>
        <v>12577775.81</v>
      </c>
      <c r="J1344" s="18" t="n">
        <f aca="false">J1343+(I1344-I1343)</f>
        <v>12527775.81</v>
      </c>
      <c r="K1344" s="67" t="n">
        <f aca="false">H1344/E1344</f>
        <v>0.000795685740355357</v>
      </c>
      <c r="L1344" s="67"/>
      <c r="M1344" s="64"/>
      <c r="N1344" s="16" t="str">
        <f aca="false">IF(M1344="","",SUMIF('Daily Fills'!L1323:L21309,'Growth Plan &amp; Statistics'!M1344,'Daily Fills'!O1323:O21309))</f>
        <v/>
      </c>
      <c r="O1344" s="15" t="str">
        <f aca="false">IF(N1344="","",SUMIF('Daily Fills'!L1323:L21309,'Growth Plan &amp; Statistics'!M1344,'Daily Fills'!P1323:P21309))</f>
        <v/>
      </c>
      <c r="P1344" s="15" t="str">
        <f aca="false">IF(O1344="","",SUMIF('Daily Fills'!L1323:L21321,'Growth Plan &amp; Statistics'!M1344,'Daily Fills'!E1323:E21321)/1000000)</f>
        <v/>
      </c>
      <c r="Q1344" s="16"/>
      <c r="R1344" s="16" t="str">
        <f aca="false">IF(N1344="","",F1344)</f>
        <v/>
      </c>
      <c r="S1344" s="10"/>
    </row>
    <row collapsed="false" customFormat="false" customHeight="false" hidden="false" ht="13.3" outlineLevel="0" r="1345">
      <c r="A1345" s="16" t="n">
        <v>1326</v>
      </c>
      <c r="B1345" s="16" t="n">
        <f aca="false">ROUNDUP(A1345/5,0)</f>
        <v>266</v>
      </c>
      <c r="C1345" s="16" t="n">
        <f aca="false">ROUNDUP(A1345/20.83333333,0)</f>
        <v>64</v>
      </c>
      <c r="D1345" s="65" t="inlineStr">
        <f aca="false">IF(M1345="",IF(C1345=C1344,D1344,EDATE(D1344,1)),M1345)</f>
        <is>
          <t/>
        </is>
      </c>
      <c r="E1345" s="16" t="n">
        <f aca="false">I1344</f>
        <v>12577775.81</v>
      </c>
      <c r="F1345" s="15" t="n">
        <f aca="false">ROUND(MIN($B$14,IF(SizeCalc="margin",E1345*$E$13*$E$12/100000,E1345*$I$13/$I$12/10)),2)</f>
        <v>100</v>
      </c>
      <c r="G1345" s="15" t="n">
        <f aca="false">$B$12*$B$13</f>
        <v>10</v>
      </c>
      <c r="H1345" s="15" t="n">
        <f aca="false">IF(Q1345="",G1345*F1345*10,Q1345)</f>
        <v>10000</v>
      </c>
      <c r="I1345" s="18" t="n">
        <f aca="false">E1345+H1345</f>
        <v>12587775.81</v>
      </c>
      <c r="J1345" s="18" t="n">
        <f aca="false">J1344+(I1345-I1344)</f>
        <v>12537775.81</v>
      </c>
      <c r="K1345" s="67" t="n">
        <f aca="false">H1345/E1345</f>
        <v>0.000795053127918647</v>
      </c>
      <c r="L1345" s="67"/>
      <c r="M1345" s="64"/>
      <c r="N1345" s="16" t="str">
        <f aca="false">IF(M1345="","",SUMIF('Daily Fills'!L1324:L21310,'Growth Plan &amp; Statistics'!M1345,'Daily Fills'!O1324:O21310))</f>
        <v/>
      </c>
      <c r="O1345" s="15" t="str">
        <f aca="false">IF(N1345="","",SUMIF('Daily Fills'!L1324:L21310,'Growth Plan &amp; Statistics'!M1345,'Daily Fills'!P1324:P21310))</f>
        <v/>
      </c>
      <c r="P1345" s="15" t="str">
        <f aca="false">IF(O1345="","",SUMIF('Daily Fills'!L1324:L21322,'Growth Plan &amp; Statistics'!M1345,'Daily Fills'!E1324:E21322)/1000000)</f>
        <v/>
      </c>
      <c r="Q1345" s="16"/>
      <c r="R1345" s="16" t="str">
        <f aca="false">IF(N1345="","",F1345)</f>
        <v/>
      </c>
      <c r="S1345" s="10"/>
    </row>
    <row collapsed="false" customFormat="false" customHeight="false" hidden="false" ht="13.3" outlineLevel="0" r="1346">
      <c r="A1346" s="16" t="n">
        <v>1327</v>
      </c>
      <c r="B1346" s="16" t="n">
        <f aca="false">ROUNDUP(A1346/5,0)</f>
        <v>266</v>
      </c>
      <c r="C1346" s="16" t="n">
        <f aca="false">ROUNDUP(A1346/20.83333333,0)</f>
        <v>64</v>
      </c>
      <c r="D1346" s="65" t="inlineStr">
        <f aca="false">IF(M1346="",IF(C1346=C1345,D1345,EDATE(D1345,1)),M1346)</f>
        <is>
          <t/>
        </is>
      </c>
      <c r="E1346" s="16" t="n">
        <f aca="false">I1345</f>
        <v>12587775.81</v>
      </c>
      <c r="F1346" s="15" t="n">
        <f aca="false">ROUND(MIN($B$14,IF(SizeCalc="margin",E1346*$E$13*$E$12/100000,E1346*$I$13/$I$12/10)),2)</f>
        <v>100</v>
      </c>
      <c r="G1346" s="15" t="n">
        <f aca="false">$B$12*$B$13</f>
        <v>10</v>
      </c>
      <c r="H1346" s="15" t="n">
        <f aca="false">IF(Q1346="",G1346*F1346*10,Q1346)</f>
        <v>10000</v>
      </c>
      <c r="I1346" s="18" t="n">
        <f aca="false">E1346+H1346</f>
        <v>12597775.81</v>
      </c>
      <c r="J1346" s="18" t="n">
        <f aca="false">J1345+(I1346-I1345)</f>
        <v>12547775.81</v>
      </c>
      <c r="K1346" s="67" t="n">
        <f aca="false">H1346/E1346</f>
        <v>0.000794421520603806</v>
      </c>
      <c r="L1346" s="67"/>
      <c r="M1346" s="64"/>
      <c r="N1346" s="16" t="str">
        <f aca="false">IF(M1346="","",SUMIF('Daily Fills'!L1325:L21311,'Growth Plan &amp; Statistics'!M1346,'Daily Fills'!O1325:O21311))</f>
        <v/>
      </c>
      <c r="O1346" s="15" t="str">
        <f aca="false">IF(N1346="","",SUMIF('Daily Fills'!L1325:L21311,'Growth Plan &amp; Statistics'!M1346,'Daily Fills'!P1325:P21311))</f>
        <v/>
      </c>
      <c r="P1346" s="15" t="str">
        <f aca="false">IF(O1346="","",SUMIF('Daily Fills'!L1325:L21323,'Growth Plan &amp; Statistics'!M1346,'Daily Fills'!E1325:E21323)/1000000)</f>
        <v/>
      </c>
      <c r="Q1346" s="16"/>
      <c r="R1346" s="16" t="str">
        <f aca="false">IF(N1346="","",F1346)</f>
        <v/>
      </c>
      <c r="S1346" s="10"/>
    </row>
    <row collapsed="false" customFormat="false" customHeight="false" hidden="false" ht="13.3" outlineLevel="0" r="1347">
      <c r="A1347" s="16" t="n">
        <v>1328</v>
      </c>
      <c r="B1347" s="16" t="n">
        <f aca="false">ROUNDUP(A1347/5,0)</f>
        <v>266</v>
      </c>
      <c r="C1347" s="16" t="n">
        <f aca="false">ROUNDUP(A1347/20.83333333,0)</f>
        <v>64</v>
      </c>
      <c r="D1347" s="65" t="inlineStr">
        <f aca="false">IF(M1347="",IF(C1347=C1346,D1346,EDATE(D1346,1)),M1347)</f>
        <is>
          <t/>
        </is>
      </c>
      <c r="E1347" s="16" t="n">
        <f aca="false">I1346</f>
        <v>12597775.81</v>
      </c>
      <c r="F1347" s="15" t="n">
        <f aca="false">ROUND(MIN($B$14,IF(SizeCalc="margin",E1347*$E$13*$E$12/100000,E1347*$I$13/$I$12/10)),2)</f>
        <v>100</v>
      </c>
      <c r="G1347" s="15" t="n">
        <f aca="false">$B$12*$B$13</f>
        <v>10</v>
      </c>
      <c r="H1347" s="15" t="n">
        <f aca="false">IF(Q1347="",G1347*F1347*10,Q1347)</f>
        <v>10000</v>
      </c>
      <c r="I1347" s="18" t="n">
        <f aca="false">E1347+H1347</f>
        <v>12607775.81</v>
      </c>
      <c r="J1347" s="18" t="n">
        <f aca="false">J1346+(I1347-I1346)</f>
        <v>12557775.81</v>
      </c>
      <c r="K1347" s="67" t="n">
        <f aca="false">H1347/E1347</f>
        <v>0.000793790916017262</v>
      </c>
      <c r="L1347" s="67"/>
      <c r="M1347" s="64"/>
      <c r="N1347" s="16" t="str">
        <f aca="false">IF(M1347="","",SUMIF('Daily Fills'!L1326:L21312,'Growth Plan &amp; Statistics'!M1347,'Daily Fills'!O1326:O21312))</f>
        <v/>
      </c>
      <c r="O1347" s="15" t="str">
        <f aca="false">IF(N1347="","",SUMIF('Daily Fills'!L1326:L21312,'Growth Plan &amp; Statistics'!M1347,'Daily Fills'!P1326:P21312))</f>
        <v/>
      </c>
      <c r="P1347" s="15" t="str">
        <f aca="false">IF(O1347="","",SUMIF('Daily Fills'!L1326:L21324,'Growth Plan &amp; Statistics'!M1347,'Daily Fills'!E1326:E21324)/1000000)</f>
        <v/>
      </c>
      <c r="Q1347" s="16"/>
      <c r="R1347" s="16" t="str">
        <f aca="false">IF(N1347="","",F1347)</f>
        <v/>
      </c>
      <c r="S1347" s="10"/>
    </row>
    <row collapsed="false" customFormat="false" customHeight="false" hidden="false" ht="13.3" outlineLevel="0" r="1348">
      <c r="A1348" s="16" t="n">
        <v>1329</v>
      </c>
      <c r="B1348" s="16" t="n">
        <f aca="false">ROUNDUP(A1348/5,0)</f>
        <v>266</v>
      </c>
      <c r="C1348" s="16" t="n">
        <f aca="false">ROUNDUP(A1348/20.83333333,0)</f>
        <v>64</v>
      </c>
      <c r="D1348" s="65" t="inlineStr">
        <f aca="false">IF(M1348="",IF(C1348=C1347,D1347,EDATE(D1347,1)),M1348)</f>
        <is>
          <t/>
        </is>
      </c>
      <c r="E1348" s="16" t="n">
        <f aca="false">I1347</f>
        <v>12607775.81</v>
      </c>
      <c r="F1348" s="15" t="n">
        <f aca="false">ROUND(MIN($B$14,IF(SizeCalc="margin",E1348*$E$13*$E$12/100000,E1348*$I$13/$I$12/10)),2)</f>
        <v>100</v>
      </c>
      <c r="G1348" s="15" t="n">
        <f aca="false">$B$12*$B$13</f>
        <v>10</v>
      </c>
      <c r="H1348" s="15" t="n">
        <f aca="false">IF(Q1348="",G1348*F1348*10,Q1348)</f>
        <v>10000</v>
      </c>
      <c r="I1348" s="18" t="n">
        <f aca="false">E1348+H1348</f>
        <v>12617775.81</v>
      </c>
      <c r="J1348" s="18" t="n">
        <f aca="false">J1347+(I1348-I1347)</f>
        <v>12567775.81</v>
      </c>
      <c r="K1348" s="67" t="n">
        <f aca="false">H1348/E1348</f>
        <v>0.00079316131177304</v>
      </c>
      <c r="L1348" s="67"/>
      <c r="M1348" s="64"/>
      <c r="N1348" s="16" t="str">
        <f aca="false">IF(M1348="","",SUMIF('Daily Fills'!L1327:L21313,'Growth Plan &amp; Statistics'!M1348,'Daily Fills'!O1327:O21313))</f>
        <v/>
      </c>
      <c r="O1348" s="15" t="str">
        <f aca="false">IF(N1348="","",SUMIF('Daily Fills'!L1327:L21313,'Growth Plan &amp; Statistics'!M1348,'Daily Fills'!P1327:P21313))</f>
        <v/>
      </c>
      <c r="P1348" s="15" t="str">
        <f aca="false">IF(O1348="","",SUMIF('Daily Fills'!L1327:L21325,'Growth Plan &amp; Statistics'!M1348,'Daily Fills'!E1327:E21325)/1000000)</f>
        <v/>
      </c>
      <c r="Q1348" s="16"/>
      <c r="R1348" s="16" t="str">
        <f aca="false">IF(N1348="","",F1348)</f>
        <v/>
      </c>
      <c r="S1348" s="10"/>
    </row>
    <row collapsed="false" customFormat="false" customHeight="false" hidden="false" ht="13.3" outlineLevel="0" r="1349">
      <c r="A1349" s="16" t="n">
        <v>1330</v>
      </c>
      <c r="B1349" s="16" t="n">
        <f aca="false">ROUNDUP(A1349/5,0)</f>
        <v>266</v>
      </c>
      <c r="C1349" s="16" t="n">
        <f aca="false">ROUNDUP(A1349/20.83333333,0)</f>
        <v>64</v>
      </c>
      <c r="D1349" s="65" t="inlineStr">
        <f aca="false">IF(M1349="",IF(C1349=C1348,D1348,EDATE(D1348,1)),M1349)</f>
        <is>
          <t/>
        </is>
      </c>
      <c r="E1349" s="16" t="n">
        <f aca="false">I1348</f>
        <v>12617775.81</v>
      </c>
      <c r="F1349" s="15" t="n">
        <f aca="false">ROUND(MIN($B$14,IF(SizeCalc="margin",E1349*$E$13*$E$12/100000,E1349*$I$13/$I$12/10)),2)</f>
        <v>100</v>
      </c>
      <c r="G1349" s="15" t="n">
        <f aca="false">$B$12*$B$13</f>
        <v>10</v>
      </c>
      <c r="H1349" s="15" t="n">
        <f aca="false">IF(Q1349="",G1349*F1349*10,Q1349)</f>
        <v>10000</v>
      </c>
      <c r="I1349" s="18" t="n">
        <f aca="false">E1349+H1349</f>
        <v>12627775.81</v>
      </c>
      <c r="J1349" s="18" t="n">
        <f aca="false">J1348+(I1349-I1348)</f>
        <v>12577775.81</v>
      </c>
      <c r="K1349" s="67" t="n">
        <f aca="false">H1349/E1349</f>
        <v>0.000792532705492728</v>
      </c>
      <c r="L1349" s="67"/>
      <c r="M1349" s="64"/>
      <c r="N1349" s="16" t="str">
        <f aca="false">IF(M1349="","",SUMIF('Daily Fills'!L1328:L21314,'Growth Plan &amp; Statistics'!M1349,'Daily Fills'!O1328:O21314))</f>
        <v/>
      </c>
      <c r="O1349" s="15" t="str">
        <f aca="false">IF(N1349="","",SUMIF('Daily Fills'!L1328:L21314,'Growth Plan &amp; Statistics'!M1349,'Daily Fills'!P1328:P21314))</f>
        <v/>
      </c>
      <c r="P1349" s="15" t="str">
        <f aca="false">IF(O1349="","",SUMIF('Daily Fills'!L1328:L21326,'Growth Plan &amp; Statistics'!M1349,'Daily Fills'!E1328:E21326)/1000000)</f>
        <v/>
      </c>
      <c r="Q1349" s="16"/>
      <c r="R1349" s="16" t="str">
        <f aca="false">IF(N1349="","",F1349)</f>
        <v/>
      </c>
      <c r="S1349" s="10"/>
    </row>
    <row collapsed="false" customFormat="false" customHeight="false" hidden="false" ht="13.3" outlineLevel="0" r="1350">
      <c r="A1350" s="16" t="n">
        <v>1331</v>
      </c>
      <c r="B1350" s="16" t="n">
        <f aca="false">ROUNDUP(A1350/5,0)</f>
        <v>267</v>
      </c>
      <c r="C1350" s="16" t="n">
        <f aca="false">ROUNDUP(A1350/20.83333333,0)</f>
        <v>64</v>
      </c>
      <c r="D1350" s="65" t="inlineStr">
        <f aca="false">IF(M1350="",IF(C1350=C1349,D1349,EDATE(D1349,1)),M1350)</f>
        <is>
          <t/>
        </is>
      </c>
      <c r="E1350" s="16" t="n">
        <f aca="false">I1349</f>
        <v>12627775.81</v>
      </c>
      <c r="F1350" s="15" t="n">
        <f aca="false">ROUND(MIN($B$14,IF(SizeCalc="margin",E1350*$E$13*$E$12/100000,E1350*$I$13/$I$12/10)),2)</f>
        <v>100</v>
      </c>
      <c r="G1350" s="15" t="n">
        <f aca="false">$B$12*$B$13</f>
        <v>10</v>
      </c>
      <c r="H1350" s="15" t="n">
        <f aca="false">IF(Q1350="",G1350*F1350*10,Q1350)</f>
        <v>10000</v>
      </c>
      <c r="I1350" s="18" t="n">
        <f aca="false">E1350+H1350</f>
        <v>12637775.81</v>
      </c>
      <c r="J1350" s="18" t="n">
        <f aca="false">J1349+(I1350-I1349)</f>
        <v>12587775.81</v>
      </c>
      <c r="K1350" s="67" t="n">
        <f aca="false">H1350/E1350</f>
        <v>0.000791905094805449</v>
      </c>
      <c r="L1350" s="67"/>
      <c r="M1350" s="64"/>
      <c r="N1350" s="16" t="str">
        <f aca="false">IF(M1350="","",SUMIF('Daily Fills'!L1329:L21315,'Growth Plan &amp; Statistics'!M1350,'Daily Fills'!O1329:O21315))</f>
        <v/>
      </c>
      <c r="O1350" s="15" t="str">
        <f aca="false">IF(N1350="","",SUMIF('Daily Fills'!L1329:L21315,'Growth Plan &amp; Statistics'!M1350,'Daily Fills'!P1329:P21315))</f>
        <v/>
      </c>
      <c r="P1350" s="15" t="str">
        <f aca="false">IF(O1350="","",SUMIF('Daily Fills'!L1329:L21327,'Growth Plan &amp; Statistics'!M1350,'Daily Fills'!E1329:E21327)/1000000)</f>
        <v/>
      </c>
      <c r="Q1350" s="16"/>
      <c r="R1350" s="16" t="str">
        <f aca="false">IF(N1350="","",F1350)</f>
        <v/>
      </c>
      <c r="S1350" s="10"/>
    </row>
    <row collapsed="false" customFormat="false" customHeight="false" hidden="false" ht="13.3" outlineLevel="0" r="1351">
      <c r="A1351" s="16" t="n">
        <v>1332</v>
      </c>
      <c r="B1351" s="16" t="n">
        <f aca="false">ROUNDUP(A1351/5,0)</f>
        <v>267</v>
      </c>
      <c r="C1351" s="16" t="n">
        <f aca="false">ROUNDUP(A1351/20.83333333,0)</f>
        <v>64</v>
      </c>
      <c r="D1351" s="65" t="inlineStr">
        <f aca="false">IF(M1351="",IF(C1351=C1350,D1350,EDATE(D1350,1)),M1351)</f>
        <is>
          <t/>
        </is>
      </c>
      <c r="E1351" s="16" t="n">
        <f aca="false">I1350</f>
        <v>12637775.81</v>
      </c>
      <c r="F1351" s="15" t="n">
        <f aca="false">ROUND(MIN($B$14,IF(SizeCalc="margin",E1351*$E$13*$E$12/100000,E1351*$I$13/$I$12/10)),2)</f>
        <v>100</v>
      </c>
      <c r="G1351" s="15" t="n">
        <f aca="false">$B$12*$B$13</f>
        <v>10</v>
      </c>
      <c r="H1351" s="15" t="n">
        <f aca="false">IF(Q1351="",G1351*F1351*10,Q1351)</f>
        <v>10000</v>
      </c>
      <c r="I1351" s="18" t="n">
        <f aca="false">E1351+H1351</f>
        <v>12647775.81</v>
      </c>
      <c r="J1351" s="18" t="n">
        <f aca="false">J1350+(I1351-I1350)</f>
        <v>12597775.81</v>
      </c>
      <c r="K1351" s="67" t="n">
        <f aca="false">H1351/E1351</f>
        <v>0.000791278477347827</v>
      </c>
      <c r="L1351" s="67"/>
      <c r="M1351" s="64"/>
      <c r="N1351" s="16" t="str">
        <f aca="false">IF(M1351="","",SUMIF('Daily Fills'!L1330:L21316,'Growth Plan &amp; Statistics'!M1351,'Daily Fills'!O1330:O21316))</f>
        <v/>
      </c>
      <c r="O1351" s="15" t="str">
        <f aca="false">IF(N1351="","",SUMIF('Daily Fills'!L1330:L21316,'Growth Plan &amp; Statistics'!M1351,'Daily Fills'!P1330:P21316))</f>
        <v/>
      </c>
      <c r="P1351" s="15" t="str">
        <f aca="false">IF(O1351="","",SUMIF('Daily Fills'!L1330:L21328,'Growth Plan &amp; Statistics'!M1351,'Daily Fills'!E1330:E21328)/1000000)</f>
        <v/>
      </c>
      <c r="Q1351" s="16"/>
      <c r="R1351" s="16" t="str">
        <f aca="false">IF(N1351="","",F1351)</f>
        <v/>
      </c>
      <c r="S1351" s="10"/>
    </row>
    <row collapsed="false" customFormat="false" customHeight="false" hidden="false" ht="13.3" outlineLevel="0" r="1352">
      <c r="A1352" s="16" t="n">
        <v>1333</v>
      </c>
      <c r="B1352" s="16" t="n">
        <f aca="false">ROUNDUP(A1352/5,0)</f>
        <v>267</v>
      </c>
      <c r="C1352" s="16" t="n">
        <f aca="false">ROUNDUP(A1352/20.83333333,0)</f>
        <v>64</v>
      </c>
      <c r="D1352" s="65" t="inlineStr">
        <f aca="false">IF(M1352="",IF(C1352=C1351,D1351,EDATE(D1351,1)),M1352)</f>
        <is>
          <t/>
        </is>
      </c>
      <c r="E1352" s="16" t="n">
        <f aca="false">I1351</f>
        <v>12647775.81</v>
      </c>
      <c r="F1352" s="15" t="n">
        <f aca="false">ROUND(MIN($B$14,IF(SizeCalc="margin",E1352*$E$13*$E$12/100000,E1352*$I$13/$I$12/10)),2)</f>
        <v>100</v>
      </c>
      <c r="G1352" s="15" t="n">
        <f aca="false">$B$12*$B$13</f>
        <v>10</v>
      </c>
      <c r="H1352" s="15" t="n">
        <f aca="false">IF(Q1352="",G1352*F1352*10,Q1352)</f>
        <v>10000</v>
      </c>
      <c r="I1352" s="18" t="n">
        <f aca="false">E1352+H1352</f>
        <v>12657775.81</v>
      </c>
      <c r="J1352" s="18" t="n">
        <f aca="false">J1351+(I1352-I1351)</f>
        <v>12607775.81</v>
      </c>
      <c r="K1352" s="67" t="n">
        <f aca="false">H1352/E1352</f>
        <v>0.000790652850763964</v>
      </c>
      <c r="L1352" s="67"/>
      <c r="M1352" s="64"/>
      <c r="N1352" s="16" t="str">
        <f aca="false">IF(M1352="","",SUMIF('Daily Fills'!L1331:L21317,'Growth Plan &amp; Statistics'!M1352,'Daily Fills'!O1331:O21317))</f>
        <v/>
      </c>
      <c r="O1352" s="15" t="str">
        <f aca="false">IF(N1352="","",SUMIF('Daily Fills'!L1331:L21317,'Growth Plan &amp; Statistics'!M1352,'Daily Fills'!P1331:P21317))</f>
        <v/>
      </c>
      <c r="P1352" s="15" t="str">
        <f aca="false">IF(O1352="","",SUMIF('Daily Fills'!L1331:L21329,'Growth Plan &amp; Statistics'!M1352,'Daily Fills'!E1331:E21329)/1000000)</f>
        <v/>
      </c>
      <c r="Q1352" s="16"/>
      <c r="R1352" s="16" t="str">
        <f aca="false">IF(N1352="","",F1352)</f>
        <v/>
      </c>
      <c r="S1352" s="10"/>
    </row>
    <row collapsed="false" customFormat="false" customHeight="false" hidden="false" ht="13.3" outlineLevel="0" r="1353">
      <c r="A1353" s="16" t="n">
        <v>1334</v>
      </c>
      <c r="B1353" s="16" t="n">
        <f aca="false">ROUNDUP(A1353/5,0)</f>
        <v>267</v>
      </c>
      <c r="C1353" s="16" t="n">
        <f aca="false">ROUNDUP(A1353/20.83333333,0)</f>
        <v>65</v>
      </c>
      <c r="D1353" s="65" t="n">
        <f aca="false">IF(M1353="",IF(C1353=C1352,D1352,EDATE(D1352,1)),M1353)</f>
        <v>43758</v>
      </c>
      <c r="E1353" s="16" t="n">
        <f aca="false">I1352</f>
        <v>12657775.81</v>
      </c>
      <c r="F1353" s="15" t="n">
        <f aca="false">ROUND(MIN($B$14,IF(SizeCalc="margin",E1353*$E$13*$E$12/100000,E1353*$I$13/$I$12/10)),2)</f>
        <v>100</v>
      </c>
      <c r="G1353" s="15" t="n">
        <f aca="false">$B$12*$B$13</f>
        <v>10</v>
      </c>
      <c r="H1353" s="15" t="n">
        <f aca="false">IF(Q1353="",G1353*F1353*10,Q1353)</f>
        <v>10000</v>
      </c>
      <c r="I1353" s="18" t="n">
        <f aca="false">E1353+H1353</f>
        <v>12667775.81</v>
      </c>
      <c r="J1353" s="18" t="n">
        <f aca="false">J1352+(I1353-I1352)</f>
        <v>12617775.81</v>
      </c>
      <c r="K1353" s="67" t="n">
        <f aca="false">H1353/E1353</f>
        <v>0.000790028212705404</v>
      </c>
      <c r="L1353" s="67"/>
      <c r="M1353" s="64"/>
      <c r="N1353" s="16" t="str">
        <f aca="false">IF(M1353="","",SUMIF('Daily Fills'!L1332:L21318,'Growth Plan &amp; Statistics'!M1353,'Daily Fills'!O1332:O21318))</f>
        <v/>
      </c>
      <c r="O1353" s="15" t="str">
        <f aca="false">IF(N1353="","",SUMIF('Daily Fills'!L1332:L21318,'Growth Plan &amp; Statistics'!M1353,'Daily Fills'!P1332:P21318))</f>
        <v/>
      </c>
      <c r="P1353" s="15" t="str">
        <f aca="false">IF(O1353="","",SUMIF('Daily Fills'!L1332:L21330,'Growth Plan &amp; Statistics'!M1353,'Daily Fills'!E1332:E21330)/1000000)</f>
        <v/>
      </c>
      <c r="Q1353" s="16"/>
      <c r="R1353" s="16" t="str">
        <f aca="false">IF(N1353="","",F1353)</f>
        <v/>
      </c>
      <c r="S1353" s="10"/>
    </row>
    <row collapsed="false" customFormat="false" customHeight="false" hidden="false" ht="13.3" outlineLevel="0" r="1354">
      <c r="A1354" s="16" t="n">
        <v>1335</v>
      </c>
      <c r="B1354" s="16" t="n">
        <f aca="false">ROUNDUP(A1354/5,0)</f>
        <v>267</v>
      </c>
      <c r="C1354" s="16" t="n">
        <f aca="false">ROUNDUP(A1354/20.83333333,0)</f>
        <v>65</v>
      </c>
      <c r="D1354" s="65" t="inlineStr">
        <f aca="false">IF(M1354="",IF(C1354=C1353,D1353,EDATE(D1353,1)),M1354)</f>
        <is>
          <t/>
        </is>
      </c>
      <c r="E1354" s="16" t="n">
        <f aca="false">I1353</f>
        <v>12667775.81</v>
      </c>
      <c r="F1354" s="15" t="n">
        <f aca="false">ROUND(MIN($B$14,IF(SizeCalc="margin",E1354*$E$13*$E$12/100000,E1354*$I$13/$I$12/10)),2)</f>
        <v>100</v>
      </c>
      <c r="G1354" s="15" t="n">
        <f aca="false">$B$12*$B$13</f>
        <v>10</v>
      </c>
      <c r="H1354" s="15" t="n">
        <f aca="false">IF(Q1354="",G1354*F1354*10,Q1354)</f>
        <v>10000</v>
      </c>
      <c r="I1354" s="18" t="n">
        <f aca="false">E1354+H1354</f>
        <v>12677775.81</v>
      </c>
      <c r="J1354" s="18" t="n">
        <f aca="false">J1353+(I1354-I1353)</f>
        <v>12627775.81</v>
      </c>
      <c r="K1354" s="67" t="n">
        <f aca="false">H1354/E1354</f>
        <v>0.000789404560831109</v>
      </c>
      <c r="L1354" s="67"/>
      <c r="M1354" s="64"/>
      <c r="N1354" s="16" t="str">
        <f aca="false">IF(M1354="","",SUMIF('Daily Fills'!L1333:L21319,'Growth Plan &amp; Statistics'!M1354,'Daily Fills'!O1333:O21319))</f>
        <v/>
      </c>
      <c r="O1354" s="15" t="str">
        <f aca="false">IF(N1354="","",SUMIF('Daily Fills'!L1333:L21319,'Growth Plan &amp; Statistics'!M1354,'Daily Fills'!P1333:P21319))</f>
        <v/>
      </c>
      <c r="P1354" s="15" t="str">
        <f aca="false">IF(O1354="","",SUMIF('Daily Fills'!L1333:L21331,'Growth Plan &amp; Statistics'!M1354,'Daily Fills'!E1333:E21331)/1000000)</f>
        <v/>
      </c>
      <c r="Q1354" s="16"/>
      <c r="R1354" s="16" t="str">
        <f aca="false">IF(N1354="","",F1354)</f>
        <v/>
      </c>
      <c r="S1354" s="10"/>
    </row>
    <row collapsed="false" customFormat="false" customHeight="false" hidden="false" ht="13.3" outlineLevel="0" r="1355">
      <c r="A1355" s="16" t="n">
        <v>1336</v>
      </c>
      <c r="B1355" s="16" t="n">
        <f aca="false">ROUNDUP(A1355/5,0)</f>
        <v>268</v>
      </c>
      <c r="C1355" s="16" t="n">
        <f aca="false">ROUNDUP(A1355/20.83333333,0)</f>
        <v>65</v>
      </c>
      <c r="D1355" s="65" t="inlineStr">
        <f aca="false">IF(M1355="",IF(C1355=C1354,D1354,EDATE(D1354,1)),M1355)</f>
        <is>
          <t/>
        </is>
      </c>
      <c r="E1355" s="16" t="n">
        <f aca="false">I1354</f>
        <v>12677775.81</v>
      </c>
      <c r="F1355" s="15" t="n">
        <f aca="false">ROUND(MIN($B$14,IF(SizeCalc="margin",E1355*$E$13*$E$12/100000,E1355*$I$13/$I$12/10)),2)</f>
        <v>100</v>
      </c>
      <c r="G1355" s="15" t="n">
        <f aca="false">$B$12*$B$13</f>
        <v>10</v>
      </c>
      <c r="H1355" s="15" t="n">
        <f aca="false">IF(Q1355="",G1355*F1355*10,Q1355)</f>
        <v>10000</v>
      </c>
      <c r="I1355" s="18" t="n">
        <f aca="false">E1355+H1355</f>
        <v>12687775.81</v>
      </c>
      <c r="J1355" s="18" t="n">
        <f aca="false">J1354+(I1355-I1354)</f>
        <v>12637775.81</v>
      </c>
      <c r="K1355" s="67" t="n">
        <f aca="false">H1355/E1355</f>
        <v>0.000788781892807426</v>
      </c>
      <c r="L1355" s="67"/>
      <c r="M1355" s="64"/>
      <c r="N1355" s="16" t="str">
        <f aca="false">IF(M1355="","",SUMIF('Daily Fills'!L1334:L21320,'Growth Plan &amp; Statistics'!M1355,'Daily Fills'!O1334:O21320))</f>
        <v/>
      </c>
      <c r="O1355" s="15" t="str">
        <f aca="false">IF(N1355="","",SUMIF('Daily Fills'!L1334:L21320,'Growth Plan &amp; Statistics'!M1355,'Daily Fills'!P1334:P21320))</f>
        <v/>
      </c>
      <c r="P1355" s="15" t="str">
        <f aca="false">IF(O1355="","",SUMIF('Daily Fills'!L1334:L21332,'Growth Plan &amp; Statistics'!M1355,'Daily Fills'!E1334:E21332)/1000000)</f>
        <v/>
      </c>
      <c r="Q1355" s="16"/>
      <c r="R1355" s="16" t="str">
        <f aca="false">IF(N1355="","",F1355)</f>
        <v/>
      </c>
      <c r="S1355" s="10"/>
    </row>
    <row collapsed="false" customFormat="false" customHeight="false" hidden="false" ht="13.3" outlineLevel="0" r="1356">
      <c r="A1356" s="16" t="n">
        <v>1337</v>
      </c>
      <c r="B1356" s="16" t="n">
        <f aca="false">ROUNDUP(A1356/5,0)</f>
        <v>268</v>
      </c>
      <c r="C1356" s="16" t="n">
        <f aca="false">ROUNDUP(A1356/20.83333333,0)</f>
        <v>65</v>
      </c>
      <c r="D1356" s="65" t="inlineStr">
        <f aca="false">IF(M1356="",IF(C1356=C1355,D1355,EDATE(D1355,1)),M1356)</f>
        <is>
          <t/>
        </is>
      </c>
      <c r="E1356" s="16" t="n">
        <f aca="false">I1355</f>
        <v>12687775.81</v>
      </c>
      <c r="F1356" s="15" t="n">
        <f aca="false">ROUND(MIN($B$14,IF(SizeCalc="margin",E1356*$E$13*$E$12/100000,E1356*$I$13/$I$12/10)),2)</f>
        <v>100</v>
      </c>
      <c r="G1356" s="15" t="n">
        <f aca="false">$B$12*$B$13</f>
        <v>10</v>
      </c>
      <c r="H1356" s="15" t="n">
        <f aca="false">IF(Q1356="",G1356*F1356*10,Q1356)</f>
        <v>10000</v>
      </c>
      <c r="I1356" s="18" t="n">
        <f aca="false">E1356+H1356</f>
        <v>12697775.81</v>
      </c>
      <c r="J1356" s="18" t="n">
        <f aca="false">J1355+(I1356-I1355)</f>
        <v>12647775.81</v>
      </c>
      <c r="K1356" s="67" t="n">
        <f aca="false">H1356/E1356</f>
        <v>0.000788160206308059</v>
      </c>
      <c r="L1356" s="67"/>
      <c r="M1356" s="64"/>
      <c r="N1356" s="16" t="str">
        <f aca="false">IF(M1356="","",SUMIF('Daily Fills'!L1335:L21321,'Growth Plan &amp; Statistics'!M1356,'Daily Fills'!O1335:O21321))</f>
        <v/>
      </c>
      <c r="O1356" s="15" t="str">
        <f aca="false">IF(N1356="","",SUMIF('Daily Fills'!L1335:L21321,'Growth Plan &amp; Statistics'!M1356,'Daily Fills'!P1335:P21321))</f>
        <v/>
      </c>
      <c r="P1356" s="15" t="str">
        <f aca="false">IF(O1356="","",SUMIF('Daily Fills'!L1335:L21333,'Growth Plan &amp; Statistics'!M1356,'Daily Fills'!E1335:E21333)/1000000)</f>
        <v/>
      </c>
      <c r="Q1356" s="16"/>
      <c r="R1356" s="16" t="str">
        <f aca="false">IF(N1356="","",F1356)</f>
        <v/>
      </c>
      <c r="S1356" s="10"/>
    </row>
    <row collapsed="false" customFormat="false" customHeight="false" hidden="false" ht="13.3" outlineLevel="0" r="1357">
      <c r="A1357" s="16" t="n">
        <v>1338</v>
      </c>
      <c r="B1357" s="16" t="n">
        <f aca="false">ROUNDUP(A1357/5,0)</f>
        <v>268</v>
      </c>
      <c r="C1357" s="16" t="n">
        <f aca="false">ROUNDUP(A1357/20.83333333,0)</f>
        <v>65</v>
      </c>
      <c r="D1357" s="65" t="inlineStr">
        <f aca="false">IF(M1357="",IF(C1357=C1356,D1356,EDATE(D1356,1)),M1357)</f>
        <is>
          <t/>
        </is>
      </c>
      <c r="E1357" s="16" t="n">
        <f aca="false">I1356</f>
        <v>12697775.81</v>
      </c>
      <c r="F1357" s="15" t="n">
        <f aca="false">ROUND(MIN($B$14,IF(SizeCalc="margin",E1357*$E$13*$E$12/100000,E1357*$I$13/$I$12/10)),2)</f>
        <v>100</v>
      </c>
      <c r="G1357" s="15" t="n">
        <f aca="false">$B$12*$B$13</f>
        <v>10</v>
      </c>
      <c r="H1357" s="15" t="n">
        <f aca="false">IF(Q1357="",G1357*F1357*10,Q1357)</f>
        <v>10000</v>
      </c>
      <c r="I1357" s="18" t="n">
        <f aca="false">E1357+H1357</f>
        <v>12707775.81</v>
      </c>
      <c r="J1357" s="18" t="n">
        <f aca="false">J1356+(I1357-I1356)</f>
        <v>12657775.81</v>
      </c>
      <c r="K1357" s="67" t="n">
        <f aca="false">H1357/E1357</f>
        <v>0.00078753949901404</v>
      </c>
      <c r="L1357" s="67"/>
      <c r="M1357" s="64"/>
      <c r="N1357" s="16" t="str">
        <f aca="false">IF(M1357="","",SUMIF('Daily Fills'!L1336:L21322,'Growth Plan &amp; Statistics'!M1357,'Daily Fills'!O1336:O21322))</f>
        <v/>
      </c>
      <c r="O1357" s="15" t="str">
        <f aca="false">IF(N1357="","",SUMIF('Daily Fills'!L1336:L21322,'Growth Plan &amp; Statistics'!M1357,'Daily Fills'!P1336:P21322))</f>
        <v/>
      </c>
      <c r="P1357" s="15" t="str">
        <f aca="false">IF(O1357="","",SUMIF('Daily Fills'!L1336:L21334,'Growth Plan &amp; Statistics'!M1357,'Daily Fills'!E1336:E21334)/1000000)</f>
        <v/>
      </c>
      <c r="Q1357" s="16"/>
      <c r="R1357" s="16" t="str">
        <f aca="false">IF(N1357="","",F1357)</f>
        <v/>
      </c>
      <c r="S1357" s="10"/>
    </row>
    <row collapsed="false" customFormat="false" customHeight="false" hidden="false" ht="13.3" outlineLevel="0" r="1358">
      <c r="A1358" s="16" t="n">
        <v>1339</v>
      </c>
      <c r="B1358" s="16" t="n">
        <f aca="false">ROUNDUP(A1358/5,0)</f>
        <v>268</v>
      </c>
      <c r="C1358" s="16" t="n">
        <f aca="false">ROUNDUP(A1358/20.83333333,0)</f>
        <v>65</v>
      </c>
      <c r="D1358" s="65" t="inlineStr">
        <f aca="false">IF(M1358="",IF(C1358=C1357,D1357,EDATE(D1357,1)),M1358)</f>
        <is>
          <t/>
        </is>
      </c>
      <c r="E1358" s="16" t="n">
        <f aca="false">I1357</f>
        <v>12707775.81</v>
      </c>
      <c r="F1358" s="15" t="n">
        <f aca="false">ROUND(MIN($B$14,IF(SizeCalc="margin",E1358*$E$13*$E$12/100000,E1358*$I$13/$I$12/10)),2)</f>
        <v>100</v>
      </c>
      <c r="G1358" s="15" t="n">
        <f aca="false">$B$12*$B$13</f>
        <v>10</v>
      </c>
      <c r="H1358" s="15" t="n">
        <f aca="false">IF(Q1358="",G1358*F1358*10,Q1358)</f>
        <v>10000</v>
      </c>
      <c r="I1358" s="18" t="n">
        <f aca="false">E1358+H1358</f>
        <v>12717775.81</v>
      </c>
      <c r="J1358" s="18" t="n">
        <f aca="false">J1357+(I1358-I1357)</f>
        <v>12667775.81</v>
      </c>
      <c r="K1358" s="67" t="n">
        <f aca="false">H1358/E1358</f>
        <v>0.000786919768613702</v>
      </c>
      <c r="L1358" s="67"/>
      <c r="M1358" s="64"/>
      <c r="N1358" s="16" t="str">
        <f aca="false">IF(M1358="","",SUMIF('Daily Fills'!L1337:L21323,'Growth Plan &amp; Statistics'!M1358,'Daily Fills'!O1337:O21323))</f>
        <v/>
      </c>
      <c r="O1358" s="15" t="str">
        <f aca="false">IF(N1358="","",SUMIF('Daily Fills'!L1337:L21323,'Growth Plan &amp; Statistics'!M1358,'Daily Fills'!P1337:P21323))</f>
        <v/>
      </c>
      <c r="P1358" s="15" t="str">
        <f aca="false">IF(O1358="","",SUMIF('Daily Fills'!L1337:L21335,'Growth Plan &amp; Statistics'!M1358,'Daily Fills'!E1337:E21335)/1000000)</f>
        <v/>
      </c>
      <c r="Q1358" s="16"/>
      <c r="R1358" s="16" t="str">
        <f aca="false">IF(N1358="","",F1358)</f>
        <v/>
      </c>
      <c r="S1358" s="10"/>
    </row>
    <row collapsed="false" customFormat="false" customHeight="false" hidden="false" ht="13.3" outlineLevel="0" r="1359">
      <c r="A1359" s="16" t="n">
        <v>1340</v>
      </c>
      <c r="B1359" s="16" t="n">
        <f aca="false">ROUNDUP(A1359/5,0)</f>
        <v>268</v>
      </c>
      <c r="C1359" s="16" t="n">
        <f aca="false">ROUNDUP(A1359/20.83333333,0)</f>
        <v>65</v>
      </c>
      <c r="D1359" s="65" t="inlineStr">
        <f aca="false">IF(M1359="",IF(C1359=C1358,D1358,EDATE(D1358,1)),M1359)</f>
        <is>
          <t/>
        </is>
      </c>
      <c r="E1359" s="16" t="n">
        <f aca="false">I1358</f>
        <v>12717775.81</v>
      </c>
      <c r="F1359" s="15" t="n">
        <f aca="false">ROUND(MIN($B$14,IF(SizeCalc="margin",E1359*$E$13*$E$12/100000,E1359*$I$13/$I$12/10)),2)</f>
        <v>100</v>
      </c>
      <c r="G1359" s="15" t="n">
        <f aca="false">$B$12*$B$13</f>
        <v>10</v>
      </c>
      <c r="H1359" s="15" t="n">
        <f aca="false">IF(Q1359="",G1359*F1359*10,Q1359)</f>
        <v>10000</v>
      </c>
      <c r="I1359" s="18" t="n">
        <f aca="false">E1359+H1359</f>
        <v>12727775.81</v>
      </c>
      <c r="J1359" s="18" t="n">
        <f aca="false">J1358+(I1359-I1358)</f>
        <v>12677775.81</v>
      </c>
      <c r="K1359" s="67" t="n">
        <f aca="false">H1359/E1359</f>
        <v>0.000786301012802647</v>
      </c>
      <c r="L1359" s="67"/>
      <c r="M1359" s="64"/>
      <c r="N1359" s="16" t="str">
        <f aca="false">IF(M1359="","",SUMIF('Daily Fills'!L1338:L21324,'Growth Plan &amp; Statistics'!M1359,'Daily Fills'!O1338:O21324))</f>
        <v/>
      </c>
      <c r="O1359" s="15" t="str">
        <f aca="false">IF(N1359="","",SUMIF('Daily Fills'!L1338:L21324,'Growth Plan &amp; Statistics'!M1359,'Daily Fills'!P1338:P21324))</f>
        <v/>
      </c>
      <c r="P1359" s="15" t="str">
        <f aca="false">IF(O1359="","",SUMIF('Daily Fills'!L1338:L21336,'Growth Plan &amp; Statistics'!M1359,'Daily Fills'!E1338:E21336)/1000000)</f>
        <v/>
      </c>
      <c r="Q1359" s="16"/>
      <c r="R1359" s="16" t="str">
        <f aca="false">IF(N1359="","",F1359)</f>
        <v/>
      </c>
      <c r="S1359" s="10"/>
    </row>
    <row collapsed="false" customFormat="false" customHeight="false" hidden="false" ht="13.3" outlineLevel="0" r="1360">
      <c r="A1360" s="16" t="n">
        <v>1341</v>
      </c>
      <c r="B1360" s="16" t="n">
        <f aca="false">ROUNDUP(A1360/5,0)</f>
        <v>269</v>
      </c>
      <c r="C1360" s="16" t="n">
        <f aca="false">ROUNDUP(A1360/20.83333333,0)</f>
        <v>65</v>
      </c>
      <c r="D1360" s="65" t="inlineStr">
        <f aca="false">IF(M1360="",IF(C1360=C1359,D1359,EDATE(D1359,1)),M1360)</f>
        <is>
          <t/>
        </is>
      </c>
      <c r="E1360" s="16" t="n">
        <f aca="false">I1359</f>
        <v>12727775.81</v>
      </c>
      <c r="F1360" s="15" t="n">
        <f aca="false">ROUND(MIN($B$14,IF(SizeCalc="margin",E1360*$E$13*$E$12/100000,E1360*$I$13/$I$12/10)),2)</f>
        <v>100</v>
      </c>
      <c r="G1360" s="15" t="n">
        <f aca="false">$B$12*$B$13</f>
        <v>10</v>
      </c>
      <c r="H1360" s="15" t="n">
        <f aca="false">IF(Q1360="",G1360*F1360*10,Q1360)</f>
        <v>10000</v>
      </c>
      <c r="I1360" s="18" t="n">
        <f aca="false">E1360+H1360</f>
        <v>12737775.81</v>
      </c>
      <c r="J1360" s="18" t="n">
        <f aca="false">J1359+(I1360-I1359)</f>
        <v>12687775.81</v>
      </c>
      <c r="K1360" s="67" t="n">
        <f aca="false">H1360/E1360</f>
        <v>0.000785683229283719</v>
      </c>
      <c r="L1360" s="67"/>
      <c r="M1360" s="64"/>
      <c r="N1360" s="16" t="str">
        <f aca="false">IF(M1360="","",SUMIF('Daily Fills'!L1339:L21325,'Growth Plan &amp; Statistics'!M1360,'Daily Fills'!O1339:O21325))</f>
        <v/>
      </c>
      <c r="O1360" s="15" t="str">
        <f aca="false">IF(N1360="","",SUMIF('Daily Fills'!L1339:L21325,'Growth Plan &amp; Statistics'!M1360,'Daily Fills'!P1339:P21325))</f>
        <v/>
      </c>
      <c r="P1360" s="15" t="str">
        <f aca="false">IF(O1360="","",SUMIF('Daily Fills'!L1339:L21337,'Growth Plan &amp; Statistics'!M1360,'Daily Fills'!E1339:E21337)/1000000)</f>
        <v/>
      </c>
      <c r="Q1360" s="16"/>
      <c r="R1360" s="16" t="str">
        <f aca="false">IF(N1360="","",F1360)</f>
        <v/>
      </c>
      <c r="S1360" s="10"/>
    </row>
    <row collapsed="false" customFormat="false" customHeight="false" hidden="false" ht="13.3" outlineLevel="0" r="1361">
      <c r="A1361" s="16" t="n">
        <v>1342</v>
      </c>
      <c r="B1361" s="16" t="n">
        <f aca="false">ROUNDUP(A1361/5,0)</f>
        <v>269</v>
      </c>
      <c r="C1361" s="16" t="n">
        <f aca="false">ROUNDUP(A1361/20.83333333,0)</f>
        <v>65</v>
      </c>
      <c r="D1361" s="65" t="inlineStr">
        <f aca="false">IF(M1361="",IF(C1361=C1360,D1360,EDATE(D1360,1)),M1361)</f>
        <is>
          <t/>
        </is>
      </c>
      <c r="E1361" s="16" t="n">
        <f aca="false">I1360</f>
        <v>12737775.81</v>
      </c>
      <c r="F1361" s="15" t="n">
        <f aca="false">ROUND(MIN($B$14,IF(SizeCalc="margin",E1361*$E$13*$E$12/100000,E1361*$I$13/$I$12/10)),2)</f>
        <v>100</v>
      </c>
      <c r="G1361" s="15" t="n">
        <f aca="false">$B$12*$B$13</f>
        <v>10</v>
      </c>
      <c r="H1361" s="15" t="n">
        <f aca="false">IF(Q1361="",G1361*F1361*10,Q1361)</f>
        <v>10000</v>
      </c>
      <c r="I1361" s="18" t="n">
        <f aca="false">E1361+H1361</f>
        <v>12747775.81</v>
      </c>
      <c r="J1361" s="18" t="n">
        <f aca="false">J1360+(I1361-I1360)</f>
        <v>12697775.81</v>
      </c>
      <c r="K1361" s="67" t="n">
        <f aca="false">H1361/E1361</f>
        <v>0.000785066415766977</v>
      </c>
      <c r="L1361" s="67"/>
      <c r="M1361" s="64"/>
      <c r="N1361" s="16" t="str">
        <f aca="false">IF(M1361="","",SUMIF('Daily Fills'!L1340:L21326,'Growth Plan &amp; Statistics'!M1361,'Daily Fills'!O1340:O21326))</f>
        <v/>
      </c>
      <c r="O1361" s="15" t="str">
        <f aca="false">IF(N1361="","",SUMIF('Daily Fills'!L1340:L21326,'Growth Plan &amp; Statistics'!M1361,'Daily Fills'!P1340:P21326))</f>
        <v/>
      </c>
      <c r="P1361" s="15" t="str">
        <f aca="false">IF(O1361="","",SUMIF('Daily Fills'!L1340:L21338,'Growth Plan &amp; Statistics'!M1361,'Daily Fills'!E1340:E21338)/1000000)</f>
        <v/>
      </c>
      <c r="Q1361" s="16"/>
      <c r="R1361" s="16" t="str">
        <f aca="false">IF(N1361="","",F1361)</f>
        <v/>
      </c>
      <c r="S1361" s="10"/>
    </row>
    <row collapsed="false" customFormat="false" customHeight="false" hidden="false" ht="13.3" outlineLevel="0" r="1362">
      <c r="A1362" s="16" t="n">
        <v>1343</v>
      </c>
      <c r="B1362" s="16" t="n">
        <f aca="false">ROUNDUP(A1362/5,0)</f>
        <v>269</v>
      </c>
      <c r="C1362" s="16" t="n">
        <f aca="false">ROUNDUP(A1362/20.83333333,0)</f>
        <v>65</v>
      </c>
      <c r="D1362" s="65" t="inlineStr">
        <f aca="false">IF(M1362="",IF(C1362=C1361,D1361,EDATE(D1361,1)),M1362)</f>
        <is>
          <t/>
        </is>
      </c>
      <c r="E1362" s="16" t="n">
        <f aca="false">I1361</f>
        <v>12747775.81</v>
      </c>
      <c r="F1362" s="15" t="n">
        <f aca="false">ROUND(MIN($B$14,IF(SizeCalc="margin",E1362*$E$13*$E$12/100000,E1362*$I$13/$I$12/10)),2)</f>
        <v>100</v>
      </c>
      <c r="G1362" s="15" t="n">
        <f aca="false">$B$12*$B$13</f>
        <v>10</v>
      </c>
      <c r="H1362" s="15" t="n">
        <f aca="false">IF(Q1362="",G1362*F1362*10,Q1362)</f>
        <v>10000</v>
      </c>
      <c r="I1362" s="18" t="n">
        <f aca="false">E1362+H1362</f>
        <v>12757775.81</v>
      </c>
      <c r="J1362" s="18" t="n">
        <f aca="false">J1361+(I1362-I1361)</f>
        <v>12707775.81</v>
      </c>
      <c r="K1362" s="67" t="n">
        <f aca="false">H1362/E1362</f>
        <v>0.000784450569969664</v>
      </c>
      <c r="L1362" s="67"/>
      <c r="M1362" s="64"/>
      <c r="N1362" s="16" t="str">
        <f aca="false">IF(M1362="","",SUMIF('Daily Fills'!L1341:L21327,'Growth Plan &amp; Statistics'!M1362,'Daily Fills'!O1341:O21327))</f>
        <v/>
      </c>
      <c r="O1362" s="15" t="str">
        <f aca="false">IF(N1362="","",SUMIF('Daily Fills'!L1341:L21327,'Growth Plan &amp; Statistics'!M1362,'Daily Fills'!P1341:P21327))</f>
        <v/>
      </c>
      <c r="P1362" s="15" t="str">
        <f aca="false">IF(O1362="","",SUMIF('Daily Fills'!L1341:L21339,'Growth Plan &amp; Statistics'!M1362,'Daily Fills'!E1341:E21339)/1000000)</f>
        <v/>
      </c>
      <c r="Q1362" s="16"/>
      <c r="R1362" s="16" t="str">
        <f aca="false">IF(N1362="","",F1362)</f>
        <v/>
      </c>
      <c r="S1362" s="10"/>
    </row>
    <row collapsed="false" customFormat="false" customHeight="false" hidden="false" ht="13.3" outlineLevel="0" r="1363">
      <c r="A1363" s="16" t="n">
        <v>1344</v>
      </c>
      <c r="B1363" s="16" t="n">
        <f aca="false">ROUNDUP(A1363/5,0)</f>
        <v>269</v>
      </c>
      <c r="C1363" s="16" t="n">
        <f aca="false">ROUNDUP(A1363/20.83333333,0)</f>
        <v>65</v>
      </c>
      <c r="D1363" s="65" t="inlineStr">
        <f aca="false">IF(M1363="",IF(C1363=C1362,D1362,EDATE(D1362,1)),M1363)</f>
        <is>
          <t/>
        </is>
      </c>
      <c r="E1363" s="16" t="n">
        <f aca="false">I1362</f>
        <v>12757775.81</v>
      </c>
      <c r="F1363" s="15" t="n">
        <f aca="false">ROUND(MIN($B$14,IF(SizeCalc="margin",E1363*$E$13*$E$12/100000,E1363*$I$13/$I$12/10)),2)</f>
        <v>100</v>
      </c>
      <c r="G1363" s="15" t="n">
        <f aca="false">$B$12*$B$13</f>
        <v>10</v>
      </c>
      <c r="H1363" s="15" t="n">
        <f aca="false">IF(Q1363="",G1363*F1363*10,Q1363)</f>
        <v>10000</v>
      </c>
      <c r="I1363" s="18" t="n">
        <f aca="false">E1363+H1363</f>
        <v>12767775.81</v>
      </c>
      <c r="J1363" s="18" t="n">
        <f aca="false">J1362+(I1363-I1362)</f>
        <v>12717775.81</v>
      </c>
      <c r="K1363" s="67" t="n">
        <f aca="false">H1363/E1363</f>
        <v>0.000783835689616182</v>
      </c>
      <c r="L1363" s="67"/>
      <c r="M1363" s="64"/>
      <c r="N1363" s="16" t="str">
        <f aca="false">IF(M1363="","",SUMIF('Daily Fills'!L1342:L21328,'Growth Plan &amp; Statistics'!M1363,'Daily Fills'!O1342:O21328))</f>
        <v/>
      </c>
      <c r="O1363" s="15" t="str">
        <f aca="false">IF(N1363="","",SUMIF('Daily Fills'!L1342:L21328,'Growth Plan &amp; Statistics'!M1363,'Daily Fills'!P1342:P21328))</f>
        <v/>
      </c>
      <c r="P1363" s="15" t="str">
        <f aca="false">IF(O1363="","",SUMIF('Daily Fills'!L1342:L21340,'Growth Plan &amp; Statistics'!M1363,'Daily Fills'!E1342:E21340)/1000000)</f>
        <v/>
      </c>
      <c r="Q1363" s="16"/>
      <c r="R1363" s="16" t="str">
        <f aca="false">IF(N1363="","",F1363)</f>
        <v/>
      </c>
      <c r="S1363" s="10"/>
    </row>
    <row collapsed="false" customFormat="false" customHeight="false" hidden="false" ht="13.3" outlineLevel="0" r="1364">
      <c r="A1364" s="16" t="n">
        <v>1345</v>
      </c>
      <c r="B1364" s="16" t="n">
        <f aca="false">ROUNDUP(A1364/5,0)</f>
        <v>269</v>
      </c>
      <c r="C1364" s="16" t="n">
        <f aca="false">ROUNDUP(A1364/20.83333333,0)</f>
        <v>65</v>
      </c>
      <c r="D1364" s="65" t="inlineStr">
        <f aca="false">IF(M1364="",IF(C1364=C1363,D1363,EDATE(D1363,1)),M1364)</f>
        <is>
          <t/>
        </is>
      </c>
      <c r="E1364" s="16" t="n">
        <f aca="false">I1363</f>
        <v>12767775.81</v>
      </c>
      <c r="F1364" s="15" t="n">
        <f aca="false">ROUND(MIN($B$14,IF(SizeCalc="margin",E1364*$E$13*$E$12/100000,E1364*$I$13/$I$12/10)),2)</f>
        <v>100</v>
      </c>
      <c r="G1364" s="15" t="n">
        <f aca="false">$B$12*$B$13</f>
        <v>10</v>
      </c>
      <c r="H1364" s="15" t="n">
        <f aca="false">IF(Q1364="",G1364*F1364*10,Q1364)</f>
        <v>10000</v>
      </c>
      <c r="I1364" s="18" t="n">
        <f aca="false">E1364+H1364</f>
        <v>12777775.81</v>
      </c>
      <c r="J1364" s="18" t="n">
        <f aca="false">J1363+(I1364-I1363)</f>
        <v>12727775.81</v>
      </c>
      <c r="K1364" s="67" t="n">
        <f aca="false">H1364/E1364</f>
        <v>0.000783221772438061</v>
      </c>
      <c r="L1364" s="67"/>
      <c r="M1364" s="64"/>
      <c r="N1364" s="16" t="str">
        <f aca="false">IF(M1364="","",SUMIF('Daily Fills'!L1343:L21329,'Growth Plan &amp; Statistics'!M1364,'Daily Fills'!O1343:O21329))</f>
        <v/>
      </c>
      <c r="O1364" s="15" t="str">
        <f aca="false">IF(N1364="","",SUMIF('Daily Fills'!L1343:L21329,'Growth Plan &amp; Statistics'!M1364,'Daily Fills'!P1343:P21329))</f>
        <v/>
      </c>
      <c r="P1364" s="15" t="str">
        <f aca="false">IF(O1364="","",SUMIF('Daily Fills'!L1343:L21341,'Growth Plan &amp; Statistics'!M1364,'Daily Fills'!E1343:E21341)/1000000)</f>
        <v/>
      </c>
      <c r="Q1364" s="16"/>
      <c r="R1364" s="16" t="str">
        <f aca="false">IF(N1364="","",F1364)</f>
        <v/>
      </c>
      <c r="S1364" s="10"/>
    </row>
    <row collapsed="false" customFormat="false" customHeight="false" hidden="false" ht="13.3" outlineLevel="0" r="1365">
      <c r="A1365" s="16" t="n">
        <v>1346</v>
      </c>
      <c r="B1365" s="16" t="n">
        <f aca="false">ROUNDUP(A1365/5,0)</f>
        <v>270</v>
      </c>
      <c r="C1365" s="16" t="n">
        <f aca="false">ROUNDUP(A1365/20.83333333,0)</f>
        <v>65</v>
      </c>
      <c r="D1365" s="65" t="inlineStr">
        <f aca="false">IF(M1365="",IF(C1365=C1364,D1364,EDATE(D1364,1)),M1365)</f>
        <is>
          <t/>
        </is>
      </c>
      <c r="E1365" s="16" t="n">
        <f aca="false">I1364</f>
        <v>12777775.81</v>
      </c>
      <c r="F1365" s="15" t="n">
        <f aca="false">ROUND(MIN($B$14,IF(SizeCalc="margin",E1365*$E$13*$E$12/100000,E1365*$I$13/$I$12/10)),2)</f>
        <v>100</v>
      </c>
      <c r="G1365" s="15" t="n">
        <f aca="false">$B$12*$B$13</f>
        <v>10</v>
      </c>
      <c r="H1365" s="15" t="n">
        <f aca="false">IF(Q1365="",G1365*F1365*10,Q1365)</f>
        <v>10000</v>
      </c>
      <c r="I1365" s="18" t="n">
        <f aca="false">E1365+H1365</f>
        <v>12787775.81</v>
      </c>
      <c r="J1365" s="18" t="n">
        <f aca="false">J1364+(I1365-I1364)</f>
        <v>12737775.81</v>
      </c>
      <c r="K1365" s="67" t="n">
        <f aca="false">H1365/E1365</f>
        <v>0.000782608816173932</v>
      </c>
      <c r="L1365" s="67"/>
      <c r="M1365" s="64"/>
      <c r="N1365" s="16" t="str">
        <f aca="false">IF(M1365="","",SUMIF('Daily Fills'!L1344:L21330,'Growth Plan &amp; Statistics'!M1365,'Daily Fills'!O1344:O21330))</f>
        <v/>
      </c>
      <c r="O1365" s="15" t="str">
        <f aca="false">IF(N1365="","",SUMIF('Daily Fills'!L1344:L21330,'Growth Plan &amp; Statistics'!M1365,'Daily Fills'!P1344:P21330))</f>
        <v/>
      </c>
      <c r="P1365" s="15" t="str">
        <f aca="false">IF(O1365="","",SUMIF('Daily Fills'!L1344:L21342,'Growth Plan &amp; Statistics'!M1365,'Daily Fills'!E1344:E21342)/1000000)</f>
        <v/>
      </c>
      <c r="Q1365" s="16"/>
      <c r="R1365" s="16" t="str">
        <f aca="false">IF(N1365="","",F1365)</f>
        <v/>
      </c>
      <c r="S1365" s="10"/>
    </row>
    <row collapsed="false" customFormat="false" customHeight="false" hidden="false" ht="13.3" outlineLevel="0" r="1366">
      <c r="A1366" s="16" t="n">
        <v>1347</v>
      </c>
      <c r="B1366" s="16" t="n">
        <f aca="false">ROUNDUP(A1366/5,0)</f>
        <v>270</v>
      </c>
      <c r="C1366" s="16" t="n">
        <f aca="false">ROUNDUP(A1366/20.83333333,0)</f>
        <v>65</v>
      </c>
      <c r="D1366" s="65" t="inlineStr">
        <f aca="false">IF(M1366="",IF(C1366=C1365,D1365,EDATE(D1365,1)),M1366)</f>
        <is>
          <t/>
        </is>
      </c>
      <c r="E1366" s="16" t="n">
        <f aca="false">I1365</f>
        <v>12787775.81</v>
      </c>
      <c r="F1366" s="15" t="n">
        <f aca="false">ROUND(MIN($B$14,IF(SizeCalc="margin",E1366*$E$13*$E$12/100000,E1366*$I$13/$I$12/10)),2)</f>
        <v>100</v>
      </c>
      <c r="G1366" s="15" t="n">
        <f aca="false">$B$12*$B$13</f>
        <v>10</v>
      </c>
      <c r="H1366" s="15" t="n">
        <f aca="false">IF(Q1366="",G1366*F1366*10,Q1366)</f>
        <v>10000</v>
      </c>
      <c r="I1366" s="18" t="n">
        <f aca="false">E1366+H1366</f>
        <v>12797775.81</v>
      </c>
      <c r="J1366" s="18" t="n">
        <f aca="false">J1365+(I1366-I1365)</f>
        <v>12747775.81</v>
      </c>
      <c r="K1366" s="67" t="n">
        <f aca="false">H1366/E1366</f>
        <v>0.000781996818569499</v>
      </c>
      <c r="L1366" s="67"/>
      <c r="M1366" s="64"/>
      <c r="N1366" s="16" t="str">
        <f aca="false">IF(M1366="","",SUMIF('Daily Fills'!L1345:L21331,'Growth Plan &amp; Statistics'!M1366,'Daily Fills'!O1345:O21331))</f>
        <v/>
      </c>
      <c r="O1366" s="15" t="str">
        <f aca="false">IF(N1366="","",SUMIF('Daily Fills'!L1345:L21331,'Growth Plan &amp; Statistics'!M1366,'Daily Fills'!P1345:P21331))</f>
        <v/>
      </c>
      <c r="P1366" s="15" t="str">
        <f aca="false">IF(O1366="","",SUMIF('Daily Fills'!L1345:L21343,'Growth Plan &amp; Statistics'!M1366,'Daily Fills'!E1345:E21343)/1000000)</f>
        <v/>
      </c>
      <c r="Q1366" s="16"/>
      <c r="R1366" s="16" t="str">
        <f aca="false">IF(N1366="","",F1366)</f>
        <v/>
      </c>
      <c r="S1366" s="10"/>
    </row>
    <row collapsed="false" customFormat="false" customHeight="false" hidden="false" ht="13.3" outlineLevel="0" r="1367">
      <c r="A1367" s="16" t="n">
        <v>1348</v>
      </c>
      <c r="B1367" s="16" t="n">
        <f aca="false">ROUNDUP(A1367/5,0)</f>
        <v>270</v>
      </c>
      <c r="C1367" s="16" t="n">
        <f aca="false">ROUNDUP(A1367/20.83333333,0)</f>
        <v>65</v>
      </c>
      <c r="D1367" s="65" t="inlineStr">
        <f aca="false">IF(M1367="",IF(C1367=C1366,D1366,EDATE(D1366,1)),M1367)</f>
        <is>
          <t/>
        </is>
      </c>
      <c r="E1367" s="16" t="n">
        <f aca="false">I1366</f>
        <v>12797775.81</v>
      </c>
      <c r="F1367" s="15" t="n">
        <f aca="false">ROUND(MIN($B$14,IF(SizeCalc="margin",E1367*$E$13*$E$12/100000,E1367*$I$13/$I$12/10)),2)</f>
        <v>100</v>
      </c>
      <c r="G1367" s="15" t="n">
        <f aca="false">$B$12*$B$13</f>
        <v>10</v>
      </c>
      <c r="H1367" s="15" t="n">
        <f aca="false">IF(Q1367="",G1367*F1367*10,Q1367)</f>
        <v>10000</v>
      </c>
      <c r="I1367" s="18" t="n">
        <f aca="false">E1367+H1367</f>
        <v>12807775.81</v>
      </c>
      <c r="J1367" s="18" t="n">
        <f aca="false">J1366+(I1367-I1366)</f>
        <v>12757775.81</v>
      </c>
      <c r="K1367" s="67" t="n">
        <f aca="false">H1367/E1367</f>
        <v>0.000781385777377514</v>
      </c>
      <c r="L1367" s="67"/>
      <c r="M1367" s="64"/>
      <c r="N1367" s="16" t="str">
        <f aca="false">IF(M1367="","",SUMIF('Daily Fills'!L1346:L21332,'Growth Plan &amp; Statistics'!M1367,'Daily Fills'!O1346:O21332))</f>
        <v/>
      </c>
      <c r="O1367" s="15" t="str">
        <f aca="false">IF(N1367="","",SUMIF('Daily Fills'!L1346:L21332,'Growth Plan &amp; Statistics'!M1367,'Daily Fills'!P1346:P21332))</f>
        <v/>
      </c>
      <c r="P1367" s="15" t="str">
        <f aca="false">IF(O1367="","",SUMIF('Daily Fills'!L1346:L21344,'Growth Plan &amp; Statistics'!M1367,'Daily Fills'!E1346:E21344)/1000000)</f>
        <v/>
      </c>
      <c r="Q1367" s="16"/>
      <c r="R1367" s="16" t="str">
        <f aca="false">IF(N1367="","",F1367)</f>
        <v/>
      </c>
      <c r="S1367" s="10"/>
    </row>
    <row collapsed="false" customFormat="false" customHeight="false" hidden="false" ht="13.3" outlineLevel="0" r="1368">
      <c r="A1368" s="16" t="n">
        <v>1349</v>
      </c>
      <c r="B1368" s="16" t="n">
        <f aca="false">ROUNDUP(A1368/5,0)</f>
        <v>270</v>
      </c>
      <c r="C1368" s="16" t="n">
        <f aca="false">ROUNDUP(A1368/20.83333333,0)</f>
        <v>65</v>
      </c>
      <c r="D1368" s="65" t="inlineStr">
        <f aca="false">IF(M1368="",IF(C1368=C1367,D1367,EDATE(D1367,1)),M1368)</f>
        <is>
          <t/>
        </is>
      </c>
      <c r="E1368" s="16" t="n">
        <f aca="false">I1367</f>
        <v>12807775.81</v>
      </c>
      <c r="F1368" s="15" t="n">
        <f aca="false">ROUND(MIN($B$14,IF(SizeCalc="margin",E1368*$E$13*$E$12/100000,E1368*$I$13/$I$12/10)),2)</f>
        <v>100</v>
      </c>
      <c r="G1368" s="15" t="n">
        <f aca="false">$B$12*$B$13</f>
        <v>10</v>
      </c>
      <c r="H1368" s="15" t="n">
        <f aca="false">IF(Q1368="",G1368*F1368*10,Q1368)</f>
        <v>10000</v>
      </c>
      <c r="I1368" s="18" t="n">
        <f aca="false">E1368+H1368</f>
        <v>12817775.81</v>
      </c>
      <c r="J1368" s="18" t="n">
        <f aca="false">J1367+(I1368-I1367)</f>
        <v>12767775.81</v>
      </c>
      <c r="K1368" s="67" t="n">
        <f aca="false">H1368/E1368</f>
        <v>0.000780775690357747</v>
      </c>
      <c r="L1368" s="67"/>
      <c r="M1368" s="64"/>
      <c r="N1368" s="16" t="str">
        <f aca="false">IF(M1368="","",SUMIF('Daily Fills'!L1347:L21333,'Growth Plan &amp; Statistics'!M1368,'Daily Fills'!O1347:O21333))</f>
        <v/>
      </c>
      <c r="O1368" s="15" t="str">
        <f aca="false">IF(N1368="","",SUMIF('Daily Fills'!L1347:L21333,'Growth Plan &amp; Statistics'!M1368,'Daily Fills'!P1347:P21333))</f>
        <v/>
      </c>
      <c r="P1368" s="15" t="str">
        <f aca="false">IF(O1368="","",SUMIF('Daily Fills'!L1347:L21345,'Growth Plan &amp; Statistics'!M1368,'Daily Fills'!E1347:E21345)/1000000)</f>
        <v/>
      </c>
      <c r="Q1368" s="16"/>
      <c r="R1368" s="16" t="str">
        <f aca="false">IF(N1368="","",F1368)</f>
        <v/>
      </c>
      <c r="S1368" s="10"/>
    </row>
    <row collapsed="false" customFormat="false" customHeight="false" hidden="false" ht="13.3" outlineLevel="0" r="1369">
      <c r="A1369" s="16" t="n">
        <v>1350</v>
      </c>
      <c r="B1369" s="16" t="n">
        <f aca="false">ROUNDUP(A1369/5,0)</f>
        <v>270</v>
      </c>
      <c r="C1369" s="16" t="n">
        <f aca="false">ROUNDUP(A1369/20.83333333,0)</f>
        <v>65</v>
      </c>
      <c r="D1369" s="65" t="inlineStr">
        <f aca="false">IF(M1369="",IF(C1369=C1368,D1368,EDATE(D1368,1)),M1369)</f>
        <is>
          <t/>
        </is>
      </c>
      <c r="E1369" s="16" t="n">
        <f aca="false">I1368</f>
        <v>12817775.81</v>
      </c>
      <c r="F1369" s="15" t="n">
        <f aca="false">ROUND(MIN($B$14,IF(SizeCalc="margin",E1369*$E$13*$E$12/100000,E1369*$I$13/$I$12/10)),2)</f>
        <v>100</v>
      </c>
      <c r="G1369" s="15" t="n">
        <f aca="false">$B$12*$B$13</f>
        <v>10</v>
      </c>
      <c r="H1369" s="15" t="n">
        <f aca="false">IF(Q1369="",G1369*F1369*10,Q1369)</f>
        <v>10000</v>
      </c>
      <c r="I1369" s="18" t="n">
        <f aca="false">E1369+H1369</f>
        <v>12827775.81</v>
      </c>
      <c r="J1369" s="18" t="n">
        <f aca="false">J1368+(I1369-I1368)</f>
        <v>12777775.81</v>
      </c>
      <c r="K1369" s="67" t="n">
        <f aca="false">H1369/E1369</f>
        <v>0.000780166555276956</v>
      </c>
      <c r="L1369" s="67"/>
      <c r="M1369" s="64"/>
      <c r="N1369" s="16" t="str">
        <f aca="false">IF(M1369="","",SUMIF('Daily Fills'!L1348:L21334,'Growth Plan &amp; Statistics'!M1369,'Daily Fills'!O1348:O21334))</f>
        <v/>
      </c>
      <c r="O1369" s="15" t="str">
        <f aca="false">IF(N1369="","",SUMIF('Daily Fills'!L1348:L21334,'Growth Plan &amp; Statistics'!M1369,'Daily Fills'!P1348:P21334))</f>
        <v/>
      </c>
      <c r="P1369" s="15" t="str">
        <f aca="false">IF(O1369="","",SUMIF('Daily Fills'!L1348:L21346,'Growth Plan &amp; Statistics'!M1369,'Daily Fills'!E1348:E21346)/1000000)</f>
        <v/>
      </c>
      <c r="Q1369" s="16"/>
      <c r="R1369" s="16" t="str">
        <f aca="false">IF(N1369="","",F1369)</f>
        <v/>
      </c>
      <c r="S1369" s="10"/>
    </row>
    <row collapsed="false" customFormat="false" customHeight="false" hidden="false" ht="13.3" outlineLevel="0" r="1370">
      <c r="A1370" s="16" t="n">
        <v>1351</v>
      </c>
      <c r="B1370" s="16" t="n">
        <f aca="false">ROUNDUP(A1370/5,0)</f>
        <v>271</v>
      </c>
      <c r="C1370" s="16" t="n">
        <f aca="false">ROUNDUP(A1370/20.83333333,0)</f>
        <v>65</v>
      </c>
      <c r="D1370" s="65" t="inlineStr">
        <f aca="false">IF(M1370="",IF(C1370=C1369,D1369,EDATE(D1369,1)),M1370)</f>
        <is>
          <t/>
        </is>
      </c>
      <c r="E1370" s="16" t="n">
        <f aca="false">I1369</f>
        <v>12827775.81</v>
      </c>
      <c r="F1370" s="15" t="n">
        <f aca="false">ROUND(MIN($B$14,IF(SizeCalc="margin",E1370*$E$13*$E$12/100000,E1370*$I$13/$I$12/10)),2)</f>
        <v>100</v>
      </c>
      <c r="G1370" s="15" t="n">
        <f aca="false">$B$12*$B$13</f>
        <v>10</v>
      </c>
      <c r="H1370" s="15" t="n">
        <f aca="false">IF(Q1370="",G1370*F1370*10,Q1370)</f>
        <v>10000</v>
      </c>
      <c r="I1370" s="18" t="n">
        <f aca="false">E1370+H1370</f>
        <v>12837775.81</v>
      </c>
      <c r="J1370" s="18" t="n">
        <f aca="false">J1369+(I1370-I1369)</f>
        <v>12787775.81</v>
      </c>
      <c r="K1370" s="67" t="n">
        <f aca="false">H1370/E1370</f>
        <v>0.000779558369908867</v>
      </c>
      <c r="L1370" s="67"/>
      <c r="M1370" s="64"/>
      <c r="N1370" s="16" t="str">
        <f aca="false">IF(M1370="","",SUMIF('Daily Fills'!L1349:L21335,'Growth Plan &amp; Statistics'!M1370,'Daily Fills'!O1349:O21335))</f>
        <v/>
      </c>
      <c r="O1370" s="15" t="str">
        <f aca="false">IF(N1370="","",SUMIF('Daily Fills'!L1349:L21335,'Growth Plan &amp; Statistics'!M1370,'Daily Fills'!P1349:P21335))</f>
        <v/>
      </c>
      <c r="P1370" s="15" t="str">
        <f aca="false">IF(O1370="","",SUMIF('Daily Fills'!L1349:L21347,'Growth Plan &amp; Statistics'!M1370,'Daily Fills'!E1349:E21347)/1000000)</f>
        <v/>
      </c>
      <c r="Q1370" s="16"/>
      <c r="R1370" s="16" t="str">
        <f aca="false">IF(N1370="","",F1370)</f>
        <v/>
      </c>
      <c r="S1370" s="10"/>
    </row>
    <row collapsed="false" customFormat="false" customHeight="false" hidden="false" ht="13.3" outlineLevel="0" r="1371">
      <c r="A1371" s="16" t="n">
        <v>1352</v>
      </c>
      <c r="B1371" s="16" t="n">
        <f aca="false">ROUNDUP(A1371/5,0)</f>
        <v>271</v>
      </c>
      <c r="C1371" s="16" t="n">
        <f aca="false">ROUNDUP(A1371/20.83333333,0)</f>
        <v>65</v>
      </c>
      <c r="D1371" s="65" t="inlineStr">
        <f aca="false">IF(M1371="",IF(C1371=C1370,D1370,EDATE(D1370,1)),M1371)</f>
        <is>
          <t/>
        </is>
      </c>
      <c r="E1371" s="16" t="n">
        <f aca="false">I1370</f>
        <v>12837775.81</v>
      </c>
      <c r="F1371" s="15" t="n">
        <f aca="false">ROUND(MIN($B$14,IF(SizeCalc="margin",E1371*$E$13*$E$12/100000,E1371*$I$13/$I$12/10)),2)</f>
        <v>100</v>
      </c>
      <c r="G1371" s="15" t="n">
        <f aca="false">$B$12*$B$13</f>
        <v>10</v>
      </c>
      <c r="H1371" s="15" t="n">
        <f aca="false">IF(Q1371="",G1371*F1371*10,Q1371)</f>
        <v>10000</v>
      </c>
      <c r="I1371" s="18" t="n">
        <f aca="false">E1371+H1371</f>
        <v>12847775.81</v>
      </c>
      <c r="J1371" s="18" t="n">
        <f aca="false">J1370+(I1371-I1370)</f>
        <v>12797775.81</v>
      </c>
      <c r="K1371" s="67" t="n">
        <f aca="false">H1371/E1371</f>
        <v>0.00077895113203414</v>
      </c>
      <c r="L1371" s="67"/>
      <c r="M1371" s="64"/>
      <c r="N1371" s="16" t="str">
        <f aca="false">IF(M1371="","",SUMIF('Daily Fills'!L1350:L21336,'Growth Plan &amp; Statistics'!M1371,'Daily Fills'!O1350:O21336))</f>
        <v/>
      </c>
      <c r="O1371" s="15" t="str">
        <f aca="false">IF(N1371="","",SUMIF('Daily Fills'!L1350:L21336,'Growth Plan &amp; Statistics'!M1371,'Daily Fills'!P1350:P21336))</f>
        <v/>
      </c>
      <c r="P1371" s="15" t="str">
        <f aca="false">IF(O1371="","",SUMIF('Daily Fills'!L1350:L21348,'Growth Plan &amp; Statistics'!M1371,'Daily Fills'!E1350:E21348)/1000000)</f>
        <v/>
      </c>
      <c r="Q1371" s="16"/>
      <c r="R1371" s="16" t="str">
        <f aca="false">IF(N1371="","",F1371)</f>
        <v/>
      </c>
      <c r="S1371" s="10"/>
    </row>
    <row collapsed="false" customFormat="false" customHeight="false" hidden="false" ht="13.3" outlineLevel="0" r="1372">
      <c r="A1372" s="16" t="n">
        <v>1353</v>
      </c>
      <c r="B1372" s="16" t="n">
        <f aca="false">ROUNDUP(A1372/5,0)</f>
        <v>271</v>
      </c>
      <c r="C1372" s="16" t="n">
        <f aca="false">ROUNDUP(A1372/20.83333333,0)</f>
        <v>65</v>
      </c>
      <c r="D1372" s="65" t="inlineStr">
        <f aca="false">IF(M1372="",IF(C1372=C1371,D1371,EDATE(D1371,1)),M1372)</f>
        <is>
          <t/>
        </is>
      </c>
      <c r="E1372" s="16" t="n">
        <f aca="false">I1371</f>
        <v>12847775.81</v>
      </c>
      <c r="F1372" s="15" t="n">
        <f aca="false">ROUND(MIN($B$14,IF(SizeCalc="margin",E1372*$E$13*$E$12/100000,E1372*$I$13/$I$12/10)),2)</f>
        <v>100</v>
      </c>
      <c r="G1372" s="15" t="n">
        <f aca="false">$B$12*$B$13</f>
        <v>10</v>
      </c>
      <c r="H1372" s="15" t="n">
        <f aca="false">IF(Q1372="",G1372*F1372*10,Q1372)</f>
        <v>10000</v>
      </c>
      <c r="I1372" s="18" t="n">
        <f aca="false">E1372+H1372</f>
        <v>12857775.81</v>
      </c>
      <c r="J1372" s="18" t="n">
        <f aca="false">J1371+(I1372-I1371)</f>
        <v>12807775.81</v>
      </c>
      <c r="K1372" s="67" t="n">
        <f aca="false">H1372/E1372</f>
        <v>0.000778344839440345</v>
      </c>
      <c r="L1372" s="67"/>
      <c r="M1372" s="64"/>
      <c r="N1372" s="16" t="str">
        <f aca="false">IF(M1372="","",SUMIF('Daily Fills'!L1351:L21337,'Growth Plan &amp; Statistics'!M1372,'Daily Fills'!O1351:O21337))</f>
        <v/>
      </c>
      <c r="O1372" s="15" t="str">
        <f aca="false">IF(N1372="","",SUMIF('Daily Fills'!L1351:L21337,'Growth Plan &amp; Statistics'!M1372,'Daily Fills'!P1351:P21337))</f>
        <v/>
      </c>
      <c r="P1372" s="15" t="str">
        <f aca="false">IF(O1372="","",SUMIF('Daily Fills'!L1351:L21349,'Growth Plan &amp; Statistics'!M1372,'Daily Fills'!E1351:E21349)/1000000)</f>
        <v/>
      </c>
      <c r="Q1372" s="16"/>
      <c r="R1372" s="16" t="str">
        <f aca="false">IF(N1372="","",F1372)</f>
        <v/>
      </c>
      <c r="S1372" s="10"/>
    </row>
    <row collapsed="false" customFormat="false" customHeight="false" hidden="false" ht="13.3" outlineLevel="0" r="1373">
      <c r="A1373" s="16" t="n">
        <v>1354</v>
      </c>
      <c r="B1373" s="16" t="n">
        <f aca="false">ROUNDUP(A1373/5,0)</f>
        <v>271</v>
      </c>
      <c r="C1373" s="16" t="n">
        <f aca="false">ROUNDUP(A1373/20.83333333,0)</f>
        <v>65</v>
      </c>
      <c r="D1373" s="65" t="inlineStr">
        <f aca="false">IF(M1373="",IF(C1373=C1372,D1372,EDATE(D1372,1)),M1373)</f>
        <is>
          <t/>
        </is>
      </c>
      <c r="E1373" s="16" t="n">
        <f aca="false">I1372</f>
        <v>12857775.81</v>
      </c>
      <c r="F1373" s="15" t="n">
        <f aca="false">ROUND(MIN($B$14,IF(SizeCalc="margin",E1373*$E$13*$E$12/100000,E1373*$I$13/$I$12/10)),2)</f>
        <v>100</v>
      </c>
      <c r="G1373" s="15" t="n">
        <f aca="false">$B$12*$B$13</f>
        <v>10</v>
      </c>
      <c r="H1373" s="15" t="n">
        <f aca="false">IF(Q1373="",G1373*F1373*10,Q1373)</f>
        <v>10000</v>
      </c>
      <c r="I1373" s="18" t="n">
        <f aca="false">E1373+H1373</f>
        <v>12867775.81</v>
      </c>
      <c r="J1373" s="18" t="n">
        <f aca="false">J1372+(I1373-I1372)</f>
        <v>12817775.81</v>
      </c>
      <c r="K1373" s="67" t="n">
        <f aca="false">H1373/E1373</f>
        <v>0.000777739489921935</v>
      </c>
      <c r="L1373" s="67"/>
      <c r="M1373" s="64"/>
      <c r="N1373" s="16" t="str">
        <f aca="false">IF(M1373="","",SUMIF('Daily Fills'!L1352:L21338,'Growth Plan &amp; Statistics'!M1373,'Daily Fills'!O1352:O21338))</f>
        <v/>
      </c>
      <c r="O1373" s="15" t="str">
        <f aca="false">IF(N1373="","",SUMIF('Daily Fills'!L1352:L21338,'Growth Plan &amp; Statistics'!M1373,'Daily Fills'!P1352:P21338))</f>
        <v/>
      </c>
      <c r="P1373" s="15" t="str">
        <f aca="false">IF(O1373="","",SUMIF('Daily Fills'!L1352:L21350,'Growth Plan &amp; Statistics'!M1373,'Daily Fills'!E1352:E21350)/1000000)</f>
        <v/>
      </c>
      <c r="Q1373" s="16"/>
      <c r="R1373" s="16" t="str">
        <f aca="false">IF(N1373="","",F1373)</f>
        <v/>
      </c>
      <c r="S1373" s="10"/>
    </row>
    <row collapsed="false" customFormat="false" customHeight="false" hidden="false" ht="13.3" outlineLevel="0" r="1374">
      <c r="A1374" s="16" t="n">
        <v>1355</v>
      </c>
      <c r="B1374" s="16" t="n">
        <f aca="false">ROUNDUP(A1374/5,0)</f>
        <v>271</v>
      </c>
      <c r="C1374" s="16" t="n">
        <f aca="false">ROUNDUP(A1374/20.83333333,0)</f>
        <v>66</v>
      </c>
      <c r="D1374" s="65" t="n">
        <f aca="false">IF(M1374="",IF(C1374=C1373,D1373,EDATE(D1373,1)),M1374)</f>
        <v>43789</v>
      </c>
      <c r="E1374" s="16" t="n">
        <f aca="false">I1373</f>
        <v>12867775.81</v>
      </c>
      <c r="F1374" s="15" t="n">
        <f aca="false">ROUND(MIN($B$14,IF(SizeCalc="margin",E1374*$E$13*$E$12/100000,E1374*$I$13/$I$12/10)),2)</f>
        <v>100</v>
      </c>
      <c r="G1374" s="15" t="n">
        <f aca="false">$B$12*$B$13</f>
        <v>10</v>
      </c>
      <c r="H1374" s="15" t="n">
        <f aca="false">IF(Q1374="",G1374*F1374*10,Q1374)</f>
        <v>10000</v>
      </c>
      <c r="I1374" s="18" t="n">
        <f aca="false">E1374+H1374</f>
        <v>12877775.81</v>
      </c>
      <c r="J1374" s="18" t="n">
        <f aca="false">J1373+(I1374-I1373)</f>
        <v>12827775.81</v>
      </c>
      <c r="K1374" s="67" t="n">
        <f aca="false">H1374/E1374</f>
        <v>0.00077713508128022</v>
      </c>
      <c r="L1374" s="67"/>
      <c r="M1374" s="64"/>
      <c r="N1374" s="16" t="str">
        <f aca="false">IF(M1374="","",SUMIF('Daily Fills'!L1353:L21339,'Growth Plan &amp; Statistics'!M1374,'Daily Fills'!O1353:O21339))</f>
        <v/>
      </c>
      <c r="O1374" s="15" t="str">
        <f aca="false">IF(N1374="","",SUMIF('Daily Fills'!L1353:L21339,'Growth Plan &amp; Statistics'!M1374,'Daily Fills'!P1353:P21339))</f>
        <v/>
      </c>
      <c r="P1374" s="15" t="str">
        <f aca="false">IF(O1374="","",SUMIF('Daily Fills'!L1353:L21351,'Growth Plan &amp; Statistics'!M1374,'Daily Fills'!E1353:E21351)/1000000)</f>
        <v/>
      </c>
      <c r="Q1374" s="16"/>
      <c r="R1374" s="16" t="str">
        <f aca="false">IF(N1374="","",F1374)</f>
        <v/>
      </c>
      <c r="S1374" s="10"/>
    </row>
    <row collapsed="false" customFormat="false" customHeight="false" hidden="false" ht="13.3" outlineLevel="0" r="1375">
      <c r="A1375" s="16" t="n">
        <v>1356</v>
      </c>
      <c r="B1375" s="16" t="n">
        <f aca="false">ROUNDUP(A1375/5,0)</f>
        <v>272</v>
      </c>
      <c r="C1375" s="16" t="n">
        <f aca="false">ROUNDUP(A1375/20.83333333,0)</f>
        <v>66</v>
      </c>
      <c r="D1375" s="65" t="inlineStr">
        <f aca="false">IF(M1375="",IF(C1375=C1374,D1374,EDATE(D1374,1)),M1375)</f>
        <is>
          <t/>
        </is>
      </c>
      <c r="E1375" s="16" t="n">
        <f aca="false">I1374</f>
        <v>12877775.81</v>
      </c>
      <c r="F1375" s="15" t="n">
        <f aca="false">ROUND(MIN($B$14,IF(SizeCalc="margin",E1375*$E$13*$E$12/100000,E1375*$I$13/$I$12/10)),2)</f>
        <v>100</v>
      </c>
      <c r="G1375" s="15" t="n">
        <f aca="false">$B$12*$B$13</f>
        <v>10</v>
      </c>
      <c r="H1375" s="15" t="n">
        <f aca="false">IF(Q1375="",G1375*F1375*10,Q1375)</f>
        <v>10000</v>
      </c>
      <c r="I1375" s="18" t="n">
        <f aca="false">E1375+H1375</f>
        <v>12887775.81</v>
      </c>
      <c r="J1375" s="18" t="n">
        <f aca="false">J1374+(I1375-I1374)</f>
        <v>12837775.81</v>
      </c>
      <c r="K1375" s="67" t="n">
        <f aca="false">H1375/E1375</f>
        <v>0.000776531611323338</v>
      </c>
      <c r="L1375" s="67"/>
      <c r="M1375" s="64"/>
      <c r="N1375" s="16" t="str">
        <f aca="false">IF(M1375="","",SUMIF('Daily Fills'!L1354:L21340,'Growth Plan &amp; Statistics'!M1375,'Daily Fills'!O1354:O21340))</f>
        <v/>
      </c>
      <c r="O1375" s="15" t="str">
        <f aca="false">IF(N1375="","",SUMIF('Daily Fills'!L1354:L21340,'Growth Plan &amp; Statistics'!M1375,'Daily Fills'!P1354:P21340))</f>
        <v/>
      </c>
      <c r="P1375" s="15" t="str">
        <f aca="false">IF(O1375="","",SUMIF('Daily Fills'!L1354:L21352,'Growth Plan &amp; Statistics'!M1375,'Daily Fills'!E1354:E21352)/1000000)</f>
        <v/>
      </c>
      <c r="Q1375" s="16"/>
      <c r="R1375" s="16" t="str">
        <f aca="false">IF(N1375="","",F1375)</f>
        <v/>
      </c>
      <c r="S1375" s="10"/>
    </row>
    <row collapsed="false" customFormat="false" customHeight="false" hidden="false" ht="13.3" outlineLevel="0" r="1376">
      <c r="A1376" s="16" t="n">
        <v>1357</v>
      </c>
      <c r="B1376" s="16" t="n">
        <f aca="false">ROUNDUP(A1376/5,0)</f>
        <v>272</v>
      </c>
      <c r="C1376" s="16" t="n">
        <f aca="false">ROUNDUP(A1376/20.83333333,0)</f>
        <v>66</v>
      </c>
      <c r="D1376" s="65" t="inlineStr">
        <f aca="false">IF(M1376="",IF(C1376=C1375,D1375,EDATE(D1375,1)),M1376)</f>
        <is>
          <t/>
        </is>
      </c>
      <c r="E1376" s="16" t="n">
        <f aca="false">I1375</f>
        <v>12887775.81</v>
      </c>
      <c r="F1376" s="15" t="n">
        <f aca="false">ROUND(MIN($B$14,IF(SizeCalc="margin",E1376*$E$13*$E$12/100000,E1376*$I$13/$I$12/10)),2)</f>
        <v>100</v>
      </c>
      <c r="G1376" s="15" t="n">
        <f aca="false">$B$12*$B$13</f>
        <v>10</v>
      </c>
      <c r="H1376" s="15" t="n">
        <f aca="false">IF(Q1376="",G1376*F1376*10,Q1376)</f>
        <v>10000</v>
      </c>
      <c r="I1376" s="18" t="n">
        <f aca="false">E1376+H1376</f>
        <v>12897775.81</v>
      </c>
      <c r="J1376" s="18" t="n">
        <f aca="false">J1375+(I1376-I1375)</f>
        <v>12847775.81</v>
      </c>
      <c r="K1376" s="67" t="n">
        <f aca="false">H1376/E1376</f>
        <v>0.00077592907786623</v>
      </c>
      <c r="L1376" s="67"/>
      <c r="M1376" s="64"/>
      <c r="N1376" s="16" t="str">
        <f aca="false">IF(M1376="","",SUMIF('Daily Fills'!L1355:L21341,'Growth Plan &amp; Statistics'!M1376,'Daily Fills'!O1355:O21341))</f>
        <v/>
      </c>
      <c r="O1376" s="15" t="str">
        <f aca="false">IF(N1376="","",SUMIF('Daily Fills'!L1355:L21341,'Growth Plan &amp; Statistics'!M1376,'Daily Fills'!P1355:P21341))</f>
        <v/>
      </c>
      <c r="P1376" s="15" t="str">
        <f aca="false">IF(O1376="","",SUMIF('Daily Fills'!L1355:L21353,'Growth Plan &amp; Statistics'!M1376,'Daily Fills'!E1355:E21353)/1000000)</f>
        <v/>
      </c>
      <c r="Q1376" s="16"/>
      <c r="R1376" s="16" t="str">
        <f aca="false">IF(N1376="","",F1376)</f>
        <v/>
      </c>
      <c r="S1376" s="10"/>
    </row>
    <row collapsed="false" customFormat="false" customHeight="false" hidden="false" ht="13.3" outlineLevel="0" r="1377">
      <c r="A1377" s="16" t="n">
        <v>1358</v>
      </c>
      <c r="B1377" s="16" t="n">
        <f aca="false">ROUNDUP(A1377/5,0)</f>
        <v>272</v>
      </c>
      <c r="C1377" s="16" t="n">
        <f aca="false">ROUNDUP(A1377/20.83333333,0)</f>
        <v>66</v>
      </c>
      <c r="D1377" s="65" t="inlineStr">
        <f aca="false">IF(M1377="",IF(C1377=C1376,D1376,EDATE(D1376,1)),M1377)</f>
        <is>
          <t/>
        </is>
      </c>
      <c r="E1377" s="16" t="n">
        <f aca="false">I1376</f>
        <v>12897775.81</v>
      </c>
      <c r="F1377" s="15" t="n">
        <f aca="false">ROUND(MIN($B$14,IF(SizeCalc="margin",E1377*$E$13*$E$12/100000,E1377*$I$13/$I$12/10)),2)</f>
        <v>100</v>
      </c>
      <c r="G1377" s="15" t="n">
        <f aca="false">$B$12*$B$13</f>
        <v>10</v>
      </c>
      <c r="H1377" s="15" t="n">
        <f aca="false">IF(Q1377="",G1377*F1377*10,Q1377)</f>
        <v>10000</v>
      </c>
      <c r="I1377" s="18" t="n">
        <f aca="false">E1377+H1377</f>
        <v>12907775.81</v>
      </c>
      <c r="J1377" s="18" t="n">
        <f aca="false">J1376+(I1377-I1376)</f>
        <v>12857775.81</v>
      </c>
      <c r="K1377" s="67" t="n">
        <f aca="false">H1377/E1377</f>
        <v>0.000775327478730614</v>
      </c>
      <c r="L1377" s="67"/>
      <c r="M1377" s="64"/>
      <c r="N1377" s="16" t="str">
        <f aca="false">IF(M1377="","",SUMIF('Daily Fills'!L1356:L21342,'Growth Plan &amp; Statistics'!M1377,'Daily Fills'!O1356:O21342))</f>
        <v/>
      </c>
      <c r="O1377" s="15" t="str">
        <f aca="false">IF(N1377="","",SUMIF('Daily Fills'!L1356:L21342,'Growth Plan &amp; Statistics'!M1377,'Daily Fills'!P1356:P21342))</f>
        <v/>
      </c>
      <c r="P1377" s="15" t="str">
        <f aca="false">IF(O1377="","",SUMIF('Daily Fills'!L1356:L21354,'Growth Plan &amp; Statistics'!M1377,'Daily Fills'!E1356:E21354)/1000000)</f>
        <v/>
      </c>
      <c r="Q1377" s="16"/>
      <c r="R1377" s="16" t="str">
        <f aca="false">IF(N1377="","",F1377)</f>
        <v/>
      </c>
      <c r="S1377" s="10"/>
    </row>
    <row collapsed="false" customFormat="false" customHeight="false" hidden="false" ht="13.3" outlineLevel="0" r="1378">
      <c r="A1378" s="16" t="n">
        <v>1359</v>
      </c>
      <c r="B1378" s="16" t="n">
        <f aca="false">ROUNDUP(A1378/5,0)</f>
        <v>272</v>
      </c>
      <c r="C1378" s="16" t="n">
        <f aca="false">ROUNDUP(A1378/20.83333333,0)</f>
        <v>66</v>
      </c>
      <c r="D1378" s="65" t="inlineStr">
        <f aca="false">IF(M1378="",IF(C1378=C1377,D1377,EDATE(D1377,1)),M1378)</f>
        <is>
          <t/>
        </is>
      </c>
      <c r="E1378" s="16" t="n">
        <f aca="false">I1377</f>
        <v>12907775.81</v>
      </c>
      <c r="F1378" s="15" t="n">
        <f aca="false">ROUND(MIN($B$14,IF(SizeCalc="margin",E1378*$E$13*$E$12/100000,E1378*$I$13/$I$12/10)),2)</f>
        <v>100</v>
      </c>
      <c r="G1378" s="15" t="n">
        <f aca="false">$B$12*$B$13</f>
        <v>10</v>
      </c>
      <c r="H1378" s="15" t="n">
        <f aca="false">IF(Q1378="",G1378*F1378*10,Q1378)</f>
        <v>10000</v>
      </c>
      <c r="I1378" s="18" t="n">
        <f aca="false">E1378+H1378</f>
        <v>12917775.81</v>
      </c>
      <c r="J1378" s="18" t="n">
        <f aca="false">J1377+(I1378-I1377)</f>
        <v>12867775.81</v>
      </c>
      <c r="K1378" s="67" t="n">
        <f aca="false">H1378/E1378</f>
        <v>0.000774726811744959</v>
      </c>
      <c r="L1378" s="67"/>
      <c r="M1378" s="64"/>
      <c r="N1378" s="16" t="str">
        <f aca="false">IF(M1378="","",SUMIF('Daily Fills'!L1357:L21343,'Growth Plan &amp; Statistics'!M1378,'Daily Fills'!O1357:O21343))</f>
        <v/>
      </c>
      <c r="O1378" s="15" t="str">
        <f aca="false">IF(N1378="","",SUMIF('Daily Fills'!L1357:L21343,'Growth Plan &amp; Statistics'!M1378,'Daily Fills'!P1357:P21343))</f>
        <v/>
      </c>
      <c r="P1378" s="15" t="str">
        <f aca="false">IF(O1378="","",SUMIF('Daily Fills'!L1357:L21355,'Growth Plan &amp; Statistics'!M1378,'Daily Fills'!E1357:E21355)/1000000)</f>
        <v/>
      </c>
      <c r="Q1378" s="16"/>
      <c r="R1378" s="16" t="str">
        <f aca="false">IF(N1378="","",F1378)</f>
        <v/>
      </c>
      <c r="S1378" s="10"/>
    </row>
    <row collapsed="false" customFormat="false" customHeight="false" hidden="false" ht="13.3" outlineLevel="0" r="1379">
      <c r="A1379" s="16" t="n">
        <v>1360</v>
      </c>
      <c r="B1379" s="16" t="n">
        <f aca="false">ROUNDUP(A1379/5,0)</f>
        <v>272</v>
      </c>
      <c r="C1379" s="16" t="n">
        <f aca="false">ROUNDUP(A1379/20.83333333,0)</f>
        <v>66</v>
      </c>
      <c r="D1379" s="65" t="inlineStr">
        <f aca="false">IF(M1379="",IF(C1379=C1378,D1378,EDATE(D1378,1)),M1379)</f>
        <is>
          <t/>
        </is>
      </c>
      <c r="E1379" s="16" t="n">
        <f aca="false">I1378</f>
        <v>12917775.81</v>
      </c>
      <c r="F1379" s="15" t="n">
        <f aca="false">ROUND(MIN($B$14,IF(SizeCalc="margin",E1379*$E$13*$E$12/100000,E1379*$I$13/$I$12/10)),2)</f>
        <v>100</v>
      </c>
      <c r="G1379" s="15" t="n">
        <f aca="false">$B$12*$B$13</f>
        <v>10</v>
      </c>
      <c r="H1379" s="15" t="n">
        <f aca="false">IF(Q1379="",G1379*F1379*10,Q1379)</f>
        <v>10000</v>
      </c>
      <c r="I1379" s="18" t="n">
        <f aca="false">E1379+H1379</f>
        <v>12927775.81</v>
      </c>
      <c r="J1379" s="18" t="n">
        <f aca="false">J1378+(I1379-I1378)</f>
        <v>12877775.81</v>
      </c>
      <c r="K1379" s="67" t="n">
        <f aca="false">H1379/E1379</f>
        <v>0.000774127074744456</v>
      </c>
      <c r="L1379" s="67"/>
      <c r="M1379" s="64"/>
      <c r="N1379" s="16" t="str">
        <f aca="false">IF(M1379="","",SUMIF('Daily Fills'!L1358:L21344,'Growth Plan &amp; Statistics'!M1379,'Daily Fills'!O1358:O21344))</f>
        <v/>
      </c>
      <c r="O1379" s="15" t="str">
        <f aca="false">IF(N1379="","",SUMIF('Daily Fills'!L1358:L21344,'Growth Plan &amp; Statistics'!M1379,'Daily Fills'!P1358:P21344))</f>
        <v/>
      </c>
      <c r="P1379" s="15" t="str">
        <f aca="false">IF(O1379="","",SUMIF('Daily Fills'!L1358:L21356,'Growth Plan &amp; Statistics'!M1379,'Daily Fills'!E1358:E21356)/1000000)</f>
        <v/>
      </c>
      <c r="Q1379" s="16"/>
      <c r="R1379" s="16" t="str">
        <f aca="false">IF(N1379="","",F1379)</f>
        <v/>
      </c>
      <c r="S1379" s="10"/>
    </row>
    <row collapsed="false" customFormat="false" customHeight="false" hidden="false" ht="13.3" outlineLevel="0" r="1380">
      <c r="A1380" s="16" t="n">
        <v>1361</v>
      </c>
      <c r="B1380" s="16" t="n">
        <f aca="false">ROUNDUP(A1380/5,0)</f>
        <v>273</v>
      </c>
      <c r="C1380" s="16" t="n">
        <f aca="false">ROUNDUP(A1380/20.83333333,0)</f>
        <v>66</v>
      </c>
      <c r="D1380" s="65" t="inlineStr">
        <f aca="false">IF(M1380="",IF(C1380=C1379,D1379,EDATE(D1379,1)),M1380)</f>
        <is>
          <t/>
        </is>
      </c>
      <c r="E1380" s="16" t="n">
        <f aca="false">I1379</f>
        <v>12927775.81</v>
      </c>
      <c r="F1380" s="15" t="n">
        <f aca="false">ROUND(MIN($B$14,IF(SizeCalc="margin",E1380*$E$13*$E$12/100000,E1380*$I$13/$I$12/10)),2)</f>
        <v>100</v>
      </c>
      <c r="G1380" s="15" t="n">
        <f aca="false">$B$12*$B$13</f>
        <v>10</v>
      </c>
      <c r="H1380" s="15" t="n">
        <f aca="false">IF(Q1380="",G1380*F1380*10,Q1380)</f>
        <v>10000</v>
      </c>
      <c r="I1380" s="18" t="n">
        <f aca="false">E1380+H1380</f>
        <v>12937775.81</v>
      </c>
      <c r="J1380" s="18" t="n">
        <f aca="false">J1379+(I1380-I1379)</f>
        <v>12887775.81</v>
      </c>
      <c r="K1380" s="67" t="n">
        <f aca="false">H1380/E1380</f>
        <v>0.000773528265570998</v>
      </c>
      <c r="L1380" s="67"/>
      <c r="M1380" s="64"/>
      <c r="N1380" s="16" t="str">
        <f aca="false">IF(M1380="","",SUMIF('Daily Fills'!L1359:L21345,'Growth Plan &amp; Statistics'!M1380,'Daily Fills'!O1359:O21345))</f>
        <v/>
      </c>
      <c r="O1380" s="15" t="str">
        <f aca="false">IF(N1380="","",SUMIF('Daily Fills'!L1359:L21345,'Growth Plan &amp; Statistics'!M1380,'Daily Fills'!P1359:P21345))</f>
        <v/>
      </c>
      <c r="P1380" s="15" t="str">
        <f aca="false">IF(O1380="","",SUMIF('Daily Fills'!L1359:L21357,'Growth Plan &amp; Statistics'!M1380,'Daily Fills'!E1359:E21357)/1000000)</f>
        <v/>
      </c>
      <c r="Q1380" s="16"/>
      <c r="R1380" s="16" t="str">
        <f aca="false">IF(N1380="","",F1380)</f>
        <v/>
      </c>
      <c r="S1380" s="10"/>
    </row>
    <row collapsed="false" customFormat="false" customHeight="false" hidden="false" ht="13.3" outlineLevel="0" r="1381">
      <c r="A1381" s="16" t="n">
        <v>1362</v>
      </c>
      <c r="B1381" s="16" t="n">
        <f aca="false">ROUNDUP(A1381/5,0)</f>
        <v>273</v>
      </c>
      <c r="C1381" s="16" t="n">
        <f aca="false">ROUNDUP(A1381/20.83333333,0)</f>
        <v>66</v>
      </c>
      <c r="D1381" s="65" t="inlineStr">
        <f aca="false">IF(M1381="",IF(C1381=C1380,D1380,EDATE(D1380,1)),M1381)</f>
        <is>
          <t/>
        </is>
      </c>
      <c r="E1381" s="16" t="n">
        <f aca="false">I1380</f>
        <v>12937775.81</v>
      </c>
      <c r="F1381" s="15" t="n">
        <f aca="false">ROUND(MIN($B$14,IF(SizeCalc="margin",E1381*$E$13*$E$12/100000,E1381*$I$13/$I$12/10)),2)</f>
        <v>100</v>
      </c>
      <c r="G1381" s="15" t="n">
        <f aca="false">$B$12*$B$13</f>
        <v>10</v>
      </c>
      <c r="H1381" s="15" t="n">
        <f aca="false">IF(Q1381="",G1381*F1381*10,Q1381)</f>
        <v>10000</v>
      </c>
      <c r="I1381" s="18" t="n">
        <f aca="false">E1381+H1381</f>
        <v>12947775.81</v>
      </c>
      <c r="J1381" s="18" t="n">
        <f aca="false">J1380+(I1381-I1380)</f>
        <v>12897775.81</v>
      </c>
      <c r="K1381" s="67" t="n">
        <f aca="false">H1381/E1381</f>
        <v>0.000772930382073145</v>
      </c>
      <c r="L1381" s="67"/>
      <c r="M1381" s="64"/>
      <c r="N1381" s="16" t="str">
        <f aca="false">IF(M1381="","",SUMIF('Daily Fills'!L1360:L21346,'Growth Plan &amp; Statistics'!M1381,'Daily Fills'!O1360:O21346))</f>
        <v/>
      </c>
      <c r="O1381" s="15" t="str">
        <f aca="false">IF(N1381="","",SUMIF('Daily Fills'!L1360:L21346,'Growth Plan &amp; Statistics'!M1381,'Daily Fills'!P1360:P21346))</f>
        <v/>
      </c>
      <c r="P1381" s="15" t="str">
        <f aca="false">IF(O1381="","",SUMIF('Daily Fills'!L1360:L21358,'Growth Plan &amp; Statistics'!M1381,'Daily Fills'!E1360:E21358)/1000000)</f>
        <v/>
      </c>
      <c r="Q1381" s="16"/>
      <c r="R1381" s="16" t="str">
        <f aca="false">IF(N1381="","",F1381)</f>
        <v/>
      </c>
      <c r="S1381" s="10"/>
    </row>
    <row collapsed="false" customFormat="false" customHeight="false" hidden="false" ht="13.3" outlineLevel="0" r="1382">
      <c r="A1382" s="16" t="n">
        <v>1363</v>
      </c>
      <c r="B1382" s="16" t="n">
        <f aca="false">ROUNDUP(A1382/5,0)</f>
        <v>273</v>
      </c>
      <c r="C1382" s="16" t="n">
        <f aca="false">ROUNDUP(A1382/20.83333333,0)</f>
        <v>66</v>
      </c>
      <c r="D1382" s="65" t="inlineStr">
        <f aca="false">IF(M1382="",IF(C1382=C1381,D1381,EDATE(D1381,1)),M1382)</f>
        <is>
          <t/>
        </is>
      </c>
      <c r="E1382" s="16" t="n">
        <f aca="false">I1381</f>
        <v>12947775.81</v>
      </c>
      <c r="F1382" s="15" t="n">
        <f aca="false">ROUND(MIN($B$14,IF(SizeCalc="margin",E1382*$E$13*$E$12/100000,E1382*$I$13/$I$12/10)),2)</f>
        <v>100</v>
      </c>
      <c r="G1382" s="15" t="n">
        <f aca="false">$B$12*$B$13</f>
        <v>10</v>
      </c>
      <c r="H1382" s="15" t="n">
        <f aca="false">IF(Q1382="",G1382*F1382*10,Q1382)</f>
        <v>10000</v>
      </c>
      <c r="I1382" s="18" t="n">
        <f aca="false">E1382+H1382</f>
        <v>12957775.81</v>
      </c>
      <c r="J1382" s="18" t="n">
        <f aca="false">J1381+(I1382-I1381)</f>
        <v>12907775.81</v>
      </c>
      <c r="K1382" s="67" t="n">
        <f aca="false">H1382/E1382</f>
        <v>0.000772333422106109</v>
      </c>
      <c r="L1382" s="67"/>
      <c r="M1382" s="64"/>
      <c r="N1382" s="16" t="str">
        <f aca="false">IF(M1382="","",SUMIF('Daily Fills'!L1361:L21347,'Growth Plan &amp; Statistics'!M1382,'Daily Fills'!O1361:O21347))</f>
        <v/>
      </c>
      <c r="O1382" s="15" t="str">
        <f aca="false">IF(N1382="","",SUMIF('Daily Fills'!L1361:L21347,'Growth Plan &amp; Statistics'!M1382,'Daily Fills'!P1361:P21347))</f>
        <v/>
      </c>
      <c r="P1382" s="15" t="str">
        <f aca="false">IF(O1382="","",SUMIF('Daily Fills'!L1361:L21359,'Growth Plan &amp; Statistics'!M1382,'Daily Fills'!E1361:E21359)/1000000)</f>
        <v/>
      </c>
      <c r="Q1382" s="16"/>
      <c r="R1382" s="16" t="str">
        <f aca="false">IF(N1382="","",F1382)</f>
        <v/>
      </c>
      <c r="S1382" s="10"/>
    </row>
    <row collapsed="false" customFormat="false" customHeight="false" hidden="false" ht="13.3" outlineLevel="0" r="1383">
      <c r="A1383" s="16" t="n">
        <v>1364</v>
      </c>
      <c r="B1383" s="16" t="n">
        <f aca="false">ROUNDUP(A1383/5,0)</f>
        <v>273</v>
      </c>
      <c r="C1383" s="16" t="n">
        <f aca="false">ROUNDUP(A1383/20.83333333,0)</f>
        <v>66</v>
      </c>
      <c r="D1383" s="65" t="inlineStr">
        <f aca="false">IF(M1383="",IF(C1383=C1382,D1382,EDATE(D1382,1)),M1383)</f>
        <is>
          <t/>
        </is>
      </c>
      <c r="E1383" s="16" t="n">
        <f aca="false">I1382</f>
        <v>12957775.81</v>
      </c>
      <c r="F1383" s="15" t="n">
        <f aca="false">ROUND(MIN($B$14,IF(SizeCalc="margin",E1383*$E$13*$E$12/100000,E1383*$I$13/$I$12/10)),2)</f>
        <v>100</v>
      </c>
      <c r="G1383" s="15" t="n">
        <f aca="false">$B$12*$B$13</f>
        <v>10</v>
      </c>
      <c r="H1383" s="15" t="n">
        <f aca="false">IF(Q1383="",G1383*F1383*10,Q1383)</f>
        <v>10000</v>
      </c>
      <c r="I1383" s="18" t="n">
        <f aca="false">E1383+H1383</f>
        <v>12967775.81</v>
      </c>
      <c r="J1383" s="18" t="n">
        <f aca="false">J1382+(I1383-I1382)</f>
        <v>12917775.81</v>
      </c>
      <c r="K1383" s="67" t="n">
        <f aca="false">H1383/E1383</f>
        <v>0.000771737383531719</v>
      </c>
      <c r="L1383" s="67"/>
      <c r="M1383" s="64"/>
      <c r="N1383" s="16" t="str">
        <f aca="false">IF(M1383="","",SUMIF('Daily Fills'!L1362:L21348,'Growth Plan &amp; Statistics'!M1383,'Daily Fills'!O1362:O21348))</f>
        <v/>
      </c>
      <c r="O1383" s="15" t="str">
        <f aca="false">IF(N1383="","",SUMIF('Daily Fills'!L1362:L21348,'Growth Plan &amp; Statistics'!M1383,'Daily Fills'!P1362:P21348))</f>
        <v/>
      </c>
      <c r="P1383" s="15" t="str">
        <f aca="false">IF(O1383="","",SUMIF('Daily Fills'!L1362:L21360,'Growth Plan &amp; Statistics'!M1383,'Daily Fills'!E1362:E21360)/1000000)</f>
        <v/>
      </c>
      <c r="Q1383" s="16"/>
      <c r="R1383" s="16" t="str">
        <f aca="false">IF(N1383="","",F1383)</f>
        <v/>
      </c>
      <c r="S1383" s="10"/>
    </row>
    <row collapsed="false" customFormat="false" customHeight="false" hidden="false" ht="13.3" outlineLevel="0" r="1384">
      <c r="A1384" s="16" t="n">
        <v>1365</v>
      </c>
      <c r="B1384" s="16" t="n">
        <f aca="false">ROUNDUP(A1384/5,0)</f>
        <v>273</v>
      </c>
      <c r="C1384" s="16" t="n">
        <f aca="false">ROUNDUP(A1384/20.83333333,0)</f>
        <v>66</v>
      </c>
      <c r="D1384" s="65" t="inlineStr">
        <f aca="false">IF(M1384="",IF(C1384=C1383,D1383,EDATE(D1383,1)),M1384)</f>
        <is>
          <t/>
        </is>
      </c>
      <c r="E1384" s="16" t="n">
        <f aca="false">I1383</f>
        <v>12967775.81</v>
      </c>
      <c r="F1384" s="15" t="n">
        <f aca="false">ROUND(MIN($B$14,IF(SizeCalc="margin",E1384*$E$13*$E$12/100000,E1384*$I$13/$I$12/10)),2)</f>
        <v>100</v>
      </c>
      <c r="G1384" s="15" t="n">
        <f aca="false">$B$12*$B$13</f>
        <v>10</v>
      </c>
      <c r="H1384" s="15" t="n">
        <f aca="false">IF(Q1384="",G1384*F1384*10,Q1384)</f>
        <v>10000</v>
      </c>
      <c r="I1384" s="18" t="n">
        <f aca="false">E1384+H1384</f>
        <v>12977775.81</v>
      </c>
      <c r="J1384" s="18" t="n">
        <f aca="false">J1383+(I1384-I1383)</f>
        <v>12927775.81</v>
      </c>
      <c r="K1384" s="67" t="n">
        <f aca="false">H1384/E1384</f>
        <v>0.0007711422642184</v>
      </c>
      <c r="L1384" s="67"/>
      <c r="M1384" s="64"/>
      <c r="N1384" s="16" t="str">
        <f aca="false">IF(M1384="","",SUMIF('Daily Fills'!L1363:L21349,'Growth Plan &amp; Statistics'!M1384,'Daily Fills'!O1363:O21349))</f>
        <v/>
      </c>
      <c r="O1384" s="15" t="str">
        <f aca="false">IF(N1384="","",SUMIF('Daily Fills'!L1363:L21349,'Growth Plan &amp; Statistics'!M1384,'Daily Fills'!P1363:P21349))</f>
        <v/>
      </c>
      <c r="P1384" s="15" t="str">
        <f aca="false">IF(O1384="","",SUMIF('Daily Fills'!L1363:L21361,'Growth Plan &amp; Statistics'!M1384,'Daily Fills'!E1363:E21361)/1000000)</f>
        <v/>
      </c>
      <c r="Q1384" s="16"/>
      <c r="R1384" s="16" t="str">
        <f aca="false">IF(N1384="","",F1384)</f>
        <v/>
      </c>
      <c r="S1384" s="10"/>
    </row>
    <row collapsed="false" customFormat="false" customHeight="false" hidden="false" ht="13.3" outlineLevel="0" r="1385">
      <c r="A1385" s="16" t="n">
        <v>1366</v>
      </c>
      <c r="B1385" s="16" t="n">
        <f aca="false">ROUNDUP(A1385/5,0)</f>
        <v>274</v>
      </c>
      <c r="C1385" s="16" t="n">
        <f aca="false">ROUNDUP(A1385/20.83333333,0)</f>
        <v>66</v>
      </c>
      <c r="D1385" s="65" t="inlineStr">
        <f aca="false">IF(M1385="",IF(C1385=C1384,D1384,EDATE(D1384,1)),M1385)</f>
        <is>
          <t/>
        </is>
      </c>
      <c r="E1385" s="16" t="n">
        <f aca="false">I1384</f>
        <v>12977775.81</v>
      </c>
      <c r="F1385" s="15" t="n">
        <f aca="false">ROUND(MIN($B$14,IF(SizeCalc="margin",E1385*$E$13*$E$12/100000,E1385*$I$13/$I$12/10)),2)</f>
        <v>100</v>
      </c>
      <c r="G1385" s="15" t="n">
        <f aca="false">$B$12*$B$13</f>
        <v>10</v>
      </c>
      <c r="H1385" s="15" t="n">
        <f aca="false">IF(Q1385="",G1385*F1385*10,Q1385)</f>
        <v>10000</v>
      </c>
      <c r="I1385" s="18" t="n">
        <f aca="false">E1385+H1385</f>
        <v>12987775.81</v>
      </c>
      <c r="J1385" s="18" t="n">
        <f aca="false">J1384+(I1385-I1384)</f>
        <v>12937775.81</v>
      </c>
      <c r="K1385" s="67" t="n">
        <f aca="false">H1385/E1385</f>
        <v>0.000770548062041149</v>
      </c>
      <c r="L1385" s="67"/>
      <c r="M1385" s="64"/>
      <c r="N1385" s="16" t="str">
        <f aca="false">IF(M1385="","",SUMIF('Daily Fills'!L1364:L21350,'Growth Plan &amp; Statistics'!M1385,'Daily Fills'!O1364:O21350))</f>
        <v/>
      </c>
      <c r="O1385" s="15" t="str">
        <f aca="false">IF(N1385="","",SUMIF('Daily Fills'!L1364:L21350,'Growth Plan &amp; Statistics'!M1385,'Daily Fills'!P1364:P21350))</f>
        <v/>
      </c>
      <c r="P1385" s="15" t="str">
        <f aca="false">IF(O1385="","",SUMIF('Daily Fills'!L1364:L21362,'Growth Plan &amp; Statistics'!M1385,'Daily Fills'!E1364:E21362)/1000000)</f>
        <v/>
      </c>
      <c r="Q1385" s="16"/>
      <c r="R1385" s="16" t="str">
        <f aca="false">IF(N1385="","",F1385)</f>
        <v/>
      </c>
      <c r="S1385" s="10"/>
    </row>
    <row collapsed="false" customFormat="false" customHeight="false" hidden="false" ht="13.3" outlineLevel="0" r="1386">
      <c r="A1386" s="16" t="n">
        <v>1367</v>
      </c>
      <c r="B1386" s="16" t="n">
        <f aca="false">ROUNDUP(A1386/5,0)</f>
        <v>274</v>
      </c>
      <c r="C1386" s="16" t="n">
        <f aca="false">ROUNDUP(A1386/20.83333333,0)</f>
        <v>66</v>
      </c>
      <c r="D1386" s="65" t="inlineStr">
        <f aca="false">IF(M1386="",IF(C1386=C1385,D1385,EDATE(D1385,1)),M1386)</f>
        <is>
          <t/>
        </is>
      </c>
      <c r="E1386" s="16" t="n">
        <f aca="false">I1385</f>
        <v>12987775.81</v>
      </c>
      <c r="F1386" s="15" t="n">
        <f aca="false">ROUND(MIN($B$14,IF(SizeCalc="margin",E1386*$E$13*$E$12/100000,E1386*$I$13/$I$12/10)),2)</f>
        <v>100</v>
      </c>
      <c r="G1386" s="15" t="n">
        <f aca="false">$B$12*$B$13</f>
        <v>10</v>
      </c>
      <c r="H1386" s="15" t="n">
        <f aca="false">IF(Q1386="",G1386*F1386*10,Q1386)</f>
        <v>10000</v>
      </c>
      <c r="I1386" s="18" t="n">
        <f aca="false">E1386+H1386</f>
        <v>12997775.81</v>
      </c>
      <c r="J1386" s="18" t="n">
        <f aca="false">J1385+(I1386-I1385)</f>
        <v>12947775.81</v>
      </c>
      <c r="K1386" s="67" t="n">
        <f aca="false">H1386/E1386</f>
        <v>0.000769954774881504</v>
      </c>
      <c r="L1386" s="67"/>
      <c r="M1386" s="64"/>
      <c r="N1386" s="16" t="str">
        <f aca="false">IF(M1386="","",SUMIF('Daily Fills'!L1365:L21351,'Growth Plan &amp; Statistics'!M1386,'Daily Fills'!O1365:O21351))</f>
        <v/>
      </c>
      <c r="O1386" s="15" t="str">
        <f aca="false">IF(N1386="","",SUMIF('Daily Fills'!L1365:L21351,'Growth Plan &amp; Statistics'!M1386,'Daily Fills'!P1365:P21351))</f>
        <v/>
      </c>
      <c r="P1386" s="15" t="str">
        <f aca="false">IF(O1386="","",SUMIF('Daily Fills'!L1365:L21363,'Growth Plan &amp; Statistics'!M1386,'Daily Fills'!E1365:E21363)/1000000)</f>
        <v/>
      </c>
      <c r="Q1386" s="16"/>
      <c r="R1386" s="16" t="str">
        <f aca="false">IF(N1386="","",F1386)</f>
        <v/>
      </c>
      <c r="S1386" s="10"/>
    </row>
    <row collapsed="false" customFormat="false" customHeight="false" hidden="false" ht="13.3" outlineLevel="0" r="1387">
      <c r="A1387" s="16" t="n">
        <v>1368</v>
      </c>
      <c r="B1387" s="16" t="n">
        <f aca="false">ROUNDUP(A1387/5,0)</f>
        <v>274</v>
      </c>
      <c r="C1387" s="16" t="n">
        <f aca="false">ROUNDUP(A1387/20.83333333,0)</f>
        <v>66</v>
      </c>
      <c r="D1387" s="65" t="inlineStr">
        <f aca="false">IF(M1387="",IF(C1387=C1386,D1386,EDATE(D1386,1)),M1387)</f>
        <is>
          <t/>
        </is>
      </c>
      <c r="E1387" s="16" t="n">
        <f aca="false">I1386</f>
        <v>12997775.81</v>
      </c>
      <c r="F1387" s="15" t="n">
        <f aca="false">ROUND(MIN($B$14,IF(SizeCalc="margin",E1387*$E$13*$E$12/100000,E1387*$I$13/$I$12/10)),2)</f>
        <v>100</v>
      </c>
      <c r="G1387" s="15" t="n">
        <f aca="false">$B$12*$B$13</f>
        <v>10</v>
      </c>
      <c r="H1387" s="15" t="n">
        <f aca="false">IF(Q1387="",G1387*F1387*10,Q1387)</f>
        <v>10000</v>
      </c>
      <c r="I1387" s="18" t="n">
        <f aca="false">E1387+H1387</f>
        <v>13007775.81</v>
      </c>
      <c r="J1387" s="18" t="n">
        <f aca="false">J1386+(I1387-I1386)</f>
        <v>12957775.81</v>
      </c>
      <c r="K1387" s="67" t="n">
        <f aca="false">H1387/E1387</f>
        <v>0.000769362400627527</v>
      </c>
      <c r="L1387" s="67"/>
      <c r="M1387" s="64"/>
      <c r="N1387" s="16" t="str">
        <f aca="false">IF(M1387="","",SUMIF('Daily Fills'!L1366:L21352,'Growth Plan &amp; Statistics'!M1387,'Daily Fills'!O1366:O21352))</f>
        <v/>
      </c>
      <c r="O1387" s="15" t="str">
        <f aca="false">IF(N1387="","",SUMIF('Daily Fills'!L1366:L21352,'Growth Plan &amp; Statistics'!M1387,'Daily Fills'!P1366:P21352))</f>
        <v/>
      </c>
      <c r="P1387" s="15" t="str">
        <f aca="false">IF(O1387="","",SUMIF('Daily Fills'!L1366:L21364,'Growth Plan &amp; Statistics'!M1387,'Daily Fills'!E1366:E21364)/1000000)</f>
        <v/>
      </c>
      <c r="Q1387" s="16"/>
      <c r="R1387" s="16" t="str">
        <f aca="false">IF(N1387="","",F1387)</f>
        <v/>
      </c>
      <c r="S1387" s="10"/>
    </row>
    <row collapsed="false" customFormat="false" customHeight="false" hidden="false" ht="13.3" outlineLevel="0" r="1388">
      <c r="A1388" s="16" t="n">
        <v>1369</v>
      </c>
      <c r="B1388" s="16" t="n">
        <f aca="false">ROUNDUP(A1388/5,0)</f>
        <v>274</v>
      </c>
      <c r="C1388" s="16" t="n">
        <f aca="false">ROUNDUP(A1388/20.83333333,0)</f>
        <v>66</v>
      </c>
      <c r="D1388" s="65" t="inlineStr">
        <f aca="false">IF(M1388="",IF(C1388=C1387,D1387,EDATE(D1387,1)),M1388)</f>
        <is>
          <t/>
        </is>
      </c>
      <c r="E1388" s="16" t="n">
        <f aca="false">I1387</f>
        <v>13007775.81</v>
      </c>
      <c r="F1388" s="15" t="n">
        <f aca="false">ROUND(MIN($B$14,IF(SizeCalc="margin",E1388*$E$13*$E$12/100000,E1388*$I$13/$I$12/10)),2)</f>
        <v>100</v>
      </c>
      <c r="G1388" s="15" t="n">
        <f aca="false">$B$12*$B$13</f>
        <v>10</v>
      </c>
      <c r="H1388" s="15" t="n">
        <f aca="false">IF(Q1388="",G1388*F1388*10,Q1388)</f>
        <v>10000</v>
      </c>
      <c r="I1388" s="18" t="n">
        <f aca="false">E1388+H1388</f>
        <v>13017775.81</v>
      </c>
      <c r="J1388" s="18" t="n">
        <f aca="false">J1387+(I1388-I1387)</f>
        <v>12967775.81</v>
      </c>
      <c r="K1388" s="67" t="n">
        <f aca="false">H1388/E1388</f>
        <v>0.00076877093717377</v>
      </c>
      <c r="L1388" s="67"/>
      <c r="M1388" s="64"/>
      <c r="N1388" s="16" t="str">
        <f aca="false">IF(M1388="","",SUMIF('Daily Fills'!L1367:L21353,'Growth Plan &amp; Statistics'!M1388,'Daily Fills'!O1367:O21353))</f>
        <v/>
      </c>
      <c r="O1388" s="15" t="str">
        <f aca="false">IF(N1388="","",SUMIF('Daily Fills'!L1367:L21353,'Growth Plan &amp; Statistics'!M1388,'Daily Fills'!P1367:P21353))</f>
        <v/>
      </c>
      <c r="P1388" s="15" t="str">
        <f aca="false">IF(O1388="","",SUMIF('Daily Fills'!L1367:L21365,'Growth Plan &amp; Statistics'!M1388,'Daily Fills'!E1367:E21365)/1000000)</f>
        <v/>
      </c>
      <c r="Q1388" s="16"/>
      <c r="R1388" s="16" t="str">
        <f aca="false">IF(N1388="","",F1388)</f>
        <v/>
      </c>
      <c r="S1388" s="10"/>
    </row>
    <row collapsed="false" customFormat="false" customHeight="false" hidden="false" ht="13.3" outlineLevel="0" r="1389">
      <c r="A1389" s="16" t="n">
        <v>1370</v>
      </c>
      <c r="B1389" s="16" t="n">
        <f aca="false">ROUNDUP(A1389/5,0)</f>
        <v>274</v>
      </c>
      <c r="C1389" s="16" t="n">
        <f aca="false">ROUNDUP(A1389/20.83333333,0)</f>
        <v>66</v>
      </c>
      <c r="D1389" s="65" t="inlineStr">
        <f aca="false">IF(M1389="",IF(C1389=C1388,D1388,EDATE(D1388,1)),M1389)</f>
        <is>
          <t/>
        </is>
      </c>
      <c r="E1389" s="16" t="n">
        <f aca="false">I1388</f>
        <v>13017775.81</v>
      </c>
      <c r="F1389" s="15" t="n">
        <f aca="false">ROUND(MIN($B$14,IF(SizeCalc="margin",E1389*$E$13*$E$12/100000,E1389*$I$13/$I$12/10)),2)</f>
        <v>100</v>
      </c>
      <c r="G1389" s="15" t="n">
        <f aca="false">$B$12*$B$13</f>
        <v>10</v>
      </c>
      <c r="H1389" s="15" t="n">
        <f aca="false">IF(Q1389="",G1389*F1389*10,Q1389)</f>
        <v>10000</v>
      </c>
      <c r="I1389" s="18" t="n">
        <f aca="false">E1389+H1389</f>
        <v>13027775.81</v>
      </c>
      <c r="J1389" s="18" t="n">
        <f aca="false">J1388+(I1389-I1388)</f>
        <v>12977775.81</v>
      </c>
      <c r="K1389" s="67" t="n">
        <f aca="false">H1389/E1389</f>
        <v>0.000768180382421258</v>
      </c>
      <c r="L1389" s="67"/>
      <c r="M1389" s="64"/>
      <c r="N1389" s="16" t="str">
        <f aca="false">IF(M1389="","",SUMIF('Daily Fills'!L1368:L21354,'Growth Plan &amp; Statistics'!M1389,'Daily Fills'!O1368:O21354))</f>
        <v/>
      </c>
      <c r="O1389" s="15" t="str">
        <f aca="false">IF(N1389="","",SUMIF('Daily Fills'!L1368:L21354,'Growth Plan &amp; Statistics'!M1389,'Daily Fills'!P1368:P21354))</f>
        <v/>
      </c>
      <c r="P1389" s="15" t="str">
        <f aca="false">IF(O1389="","",SUMIF('Daily Fills'!L1368:L21366,'Growth Plan &amp; Statistics'!M1389,'Daily Fills'!E1368:E21366)/1000000)</f>
        <v/>
      </c>
      <c r="Q1389" s="16"/>
      <c r="R1389" s="16" t="str">
        <f aca="false">IF(N1389="","",F1389)</f>
        <v/>
      </c>
      <c r="S1389" s="10"/>
    </row>
    <row collapsed="false" customFormat="false" customHeight="false" hidden="false" ht="13.3" outlineLevel="0" r="1390">
      <c r="A1390" s="16" t="n">
        <v>1371</v>
      </c>
      <c r="B1390" s="16" t="n">
        <f aca="false">ROUNDUP(A1390/5,0)</f>
        <v>275</v>
      </c>
      <c r="C1390" s="16" t="n">
        <f aca="false">ROUNDUP(A1390/20.83333333,0)</f>
        <v>66</v>
      </c>
      <c r="D1390" s="65" t="inlineStr">
        <f aca="false">IF(M1390="",IF(C1390=C1389,D1389,EDATE(D1389,1)),M1390)</f>
        <is>
          <t/>
        </is>
      </c>
      <c r="E1390" s="16" t="n">
        <f aca="false">I1389</f>
        <v>13027775.81</v>
      </c>
      <c r="F1390" s="15" t="n">
        <f aca="false">ROUND(MIN($B$14,IF(SizeCalc="margin",E1390*$E$13*$E$12/100000,E1390*$I$13/$I$12/10)),2)</f>
        <v>100</v>
      </c>
      <c r="G1390" s="15" t="n">
        <f aca="false">$B$12*$B$13</f>
        <v>10</v>
      </c>
      <c r="H1390" s="15" t="n">
        <f aca="false">IF(Q1390="",G1390*F1390*10,Q1390)</f>
        <v>10000</v>
      </c>
      <c r="I1390" s="18" t="n">
        <f aca="false">E1390+H1390</f>
        <v>13037775.81</v>
      </c>
      <c r="J1390" s="18" t="n">
        <f aca="false">J1389+(I1390-I1389)</f>
        <v>12987775.81</v>
      </c>
      <c r="K1390" s="67" t="n">
        <f aca="false">H1390/E1390</f>
        <v>0.000767590734277458</v>
      </c>
      <c r="L1390" s="67"/>
      <c r="M1390" s="64"/>
      <c r="N1390" s="16" t="str">
        <f aca="false">IF(M1390="","",SUMIF('Daily Fills'!L1369:L21355,'Growth Plan &amp; Statistics'!M1390,'Daily Fills'!O1369:O21355))</f>
        <v/>
      </c>
      <c r="O1390" s="15" t="str">
        <f aca="false">IF(N1390="","",SUMIF('Daily Fills'!L1369:L21355,'Growth Plan &amp; Statistics'!M1390,'Daily Fills'!P1369:P21355))</f>
        <v/>
      </c>
      <c r="P1390" s="15" t="str">
        <f aca="false">IF(O1390="","",SUMIF('Daily Fills'!L1369:L21367,'Growth Plan &amp; Statistics'!M1390,'Daily Fills'!E1369:E21367)/1000000)</f>
        <v/>
      </c>
      <c r="Q1390" s="16"/>
      <c r="R1390" s="16" t="str">
        <f aca="false">IF(N1390="","",F1390)</f>
        <v/>
      </c>
      <c r="S1390" s="10"/>
    </row>
    <row collapsed="false" customFormat="false" customHeight="false" hidden="false" ht="13.3" outlineLevel="0" r="1391">
      <c r="A1391" s="16" t="n">
        <v>1372</v>
      </c>
      <c r="B1391" s="16" t="n">
        <f aca="false">ROUNDUP(A1391/5,0)</f>
        <v>275</v>
      </c>
      <c r="C1391" s="16" t="n">
        <f aca="false">ROUNDUP(A1391/20.83333333,0)</f>
        <v>66</v>
      </c>
      <c r="D1391" s="65" t="inlineStr">
        <f aca="false">IF(M1391="",IF(C1391=C1390,D1390,EDATE(D1390,1)),M1391)</f>
        <is>
          <t/>
        </is>
      </c>
      <c r="E1391" s="16" t="n">
        <f aca="false">I1390</f>
        <v>13037775.81</v>
      </c>
      <c r="F1391" s="15" t="n">
        <f aca="false">ROUND(MIN($B$14,IF(SizeCalc="margin",E1391*$E$13*$E$12/100000,E1391*$I$13/$I$12/10)),2)</f>
        <v>100</v>
      </c>
      <c r="G1391" s="15" t="n">
        <f aca="false">$B$12*$B$13</f>
        <v>10</v>
      </c>
      <c r="H1391" s="15" t="n">
        <f aca="false">IF(Q1391="",G1391*F1391*10,Q1391)</f>
        <v>10000</v>
      </c>
      <c r="I1391" s="18" t="n">
        <f aca="false">E1391+H1391</f>
        <v>13047775.81</v>
      </c>
      <c r="J1391" s="18" t="n">
        <f aca="false">J1390+(I1391-I1390)</f>
        <v>12997775.81</v>
      </c>
      <c r="K1391" s="67" t="n">
        <f aca="false">H1391/E1391</f>
        <v>0.000767001990656257</v>
      </c>
      <c r="L1391" s="67"/>
      <c r="M1391" s="64"/>
      <c r="N1391" s="16" t="str">
        <f aca="false">IF(M1391="","",SUMIF('Daily Fills'!L1370:L21356,'Growth Plan &amp; Statistics'!M1391,'Daily Fills'!O1370:O21356))</f>
        <v/>
      </c>
      <c r="O1391" s="15" t="str">
        <f aca="false">IF(N1391="","",SUMIF('Daily Fills'!L1370:L21356,'Growth Plan &amp; Statistics'!M1391,'Daily Fills'!P1370:P21356))</f>
        <v/>
      </c>
      <c r="P1391" s="15" t="str">
        <f aca="false">IF(O1391="","",SUMIF('Daily Fills'!L1370:L21368,'Growth Plan &amp; Statistics'!M1391,'Daily Fills'!E1370:E21368)/1000000)</f>
        <v/>
      </c>
      <c r="Q1391" s="16"/>
      <c r="R1391" s="16" t="str">
        <f aca="false">IF(N1391="","",F1391)</f>
        <v/>
      </c>
      <c r="S1391" s="10"/>
    </row>
    <row collapsed="false" customFormat="false" customHeight="false" hidden="false" ht="13.3" outlineLevel="0" r="1392">
      <c r="A1392" s="16" t="n">
        <v>1373</v>
      </c>
      <c r="B1392" s="16" t="n">
        <f aca="false">ROUNDUP(A1392/5,0)</f>
        <v>275</v>
      </c>
      <c r="C1392" s="16" t="n">
        <f aca="false">ROUNDUP(A1392/20.83333333,0)</f>
        <v>66</v>
      </c>
      <c r="D1392" s="65" t="inlineStr">
        <f aca="false">IF(M1392="",IF(C1392=C1391,D1391,EDATE(D1391,1)),M1392)</f>
        <is>
          <t/>
        </is>
      </c>
      <c r="E1392" s="16" t="n">
        <f aca="false">I1391</f>
        <v>13047775.81</v>
      </c>
      <c r="F1392" s="15" t="n">
        <f aca="false">ROUND(MIN($B$14,IF(SizeCalc="margin",E1392*$E$13*$E$12/100000,E1392*$I$13/$I$12/10)),2)</f>
        <v>100</v>
      </c>
      <c r="G1392" s="15" t="n">
        <f aca="false">$B$12*$B$13</f>
        <v>10</v>
      </c>
      <c r="H1392" s="15" t="n">
        <f aca="false">IF(Q1392="",G1392*F1392*10,Q1392)</f>
        <v>10000</v>
      </c>
      <c r="I1392" s="18" t="n">
        <f aca="false">E1392+H1392</f>
        <v>13057775.81</v>
      </c>
      <c r="J1392" s="18" t="n">
        <f aca="false">J1391+(I1392-I1391)</f>
        <v>13007775.81</v>
      </c>
      <c r="K1392" s="67" t="n">
        <f aca="false">H1392/E1392</f>
        <v>0.000766414149477941</v>
      </c>
      <c r="L1392" s="67"/>
      <c r="M1392" s="64"/>
      <c r="N1392" s="16" t="str">
        <f aca="false">IF(M1392="","",SUMIF('Daily Fills'!L1371:L21357,'Growth Plan &amp; Statistics'!M1392,'Daily Fills'!O1371:O21357))</f>
        <v/>
      </c>
      <c r="O1392" s="15" t="str">
        <f aca="false">IF(N1392="","",SUMIF('Daily Fills'!L1371:L21357,'Growth Plan &amp; Statistics'!M1392,'Daily Fills'!P1371:P21357))</f>
        <v/>
      </c>
      <c r="P1392" s="15" t="str">
        <f aca="false">IF(O1392="","",SUMIF('Daily Fills'!L1371:L21369,'Growth Plan &amp; Statistics'!M1392,'Daily Fills'!E1371:E21369)/1000000)</f>
        <v/>
      </c>
      <c r="Q1392" s="16"/>
      <c r="R1392" s="16" t="str">
        <f aca="false">IF(N1392="","",F1392)</f>
        <v/>
      </c>
      <c r="S1392" s="10"/>
    </row>
    <row collapsed="false" customFormat="false" customHeight="false" hidden="false" ht="13.3" outlineLevel="0" r="1393">
      <c r="A1393" s="16" t="n">
        <v>1374</v>
      </c>
      <c r="B1393" s="16" t="n">
        <f aca="false">ROUNDUP(A1393/5,0)</f>
        <v>275</v>
      </c>
      <c r="C1393" s="16" t="n">
        <f aca="false">ROUNDUP(A1393/20.83333333,0)</f>
        <v>66</v>
      </c>
      <c r="D1393" s="65" t="inlineStr">
        <f aca="false">IF(M1393="",IF(C1393=C1392,D1392,EDATE(D1392,1)),M1393)</f>
        <is>
          <t/>
        </is>
      </c>
      <c r="E1393" s="16" t="n">
        <f aca="false">I1392</f>
        <v>13057775.81</v>
      </c>
      <c r="F1393" s="15" t="n">
        <f aca="false">ROUND(MIN($B$14,IF(SizeCalc="margin",E1393*$E$13*$E$12/100000,E1393*$I$13/$I$12/10)),2)</f>
        <v>100</v>
      </c>
      <c r="G1393" s="15" t="n">
        <f aca="false">$B$12*$B$13</f>
        <v>10</v>
      </c>
      <c r="H1393" s="15" t="n">
        <f aca="false">IF(Q1393="",G1393*F1393*10,Q1393)</f>
        <v>10000</v>
      </c>
      <c r="I1393" s="18" t="n">
        <f aca="false">E1393+H1393</f>
        <v>13067775.81</v>
      </c>
      <c r="J1393" s="18" t="n">
        <f aca="false">J1392+(I1393-I1392)</f>
        <v>13017775.81</v>
      </c>
      <c r="K1393" s="67" t="n">
        <f aca="false">H1393/E1393</f>
        <v>0.000765827208669162</v>
      </c>
      <c r="L1393" s="67"/>
      <c r="M1393" s="64"/>
      <c r="N1393" s="16" t="str">
        <f aca="false">IF(M1393="","",SUMIF('Daily Fills'!L1372:L21358,'Growth Plan &amp; Statistics'!M1393,'Daily Fills'!O1372:O21358))</f>
        <v/>
      </c>
      <c r="O1393" s="15" t="str">
        <f aca="false">IF(N1393="","",SUMIF('Daily Fills'!L1372:L21358,'Growth Plan &amp; Statistics'!M1393,'Daily Fills'!P1372:P21358))</f>
        <v/>
      </c>
      <c r="P1393" s="15" t="str">
        <f aca="false">IF(O1393="","",SUMIF('Daily Fills'!L1372:L21370,'Growth Plan &amp; Statistics'!M1393,'Daily Fills'!E1372:E21370)/1000000)</f>
        <v/>
      </c>
      <c r="Q1393" s="16"/>
      <c r="R1393" s="16" t="str">
        <f aca="false">IF(N1393="","",F1393)</f>
        <v/>
      </c>
      <c r="S1393" s="10"/>
    </row>
    <row collapsed="false" customFormat="false" customHeight="false" hidden="false" ht="13.3" outlineLevel="0" r="1394">
      <c r="A1394" s="16" t="n">
        <v>1375</v>
      </c>
      <c r="B1394" s="16" t="n">
        <f aca="false">ROUNDUP(A1394/5,0)</f>
        <v>275</v>
      </c>
      <c r="C1394" s="16" t="n">
        <f aca="false">ROUNDUP(A1394/20.83333333,0)</f>
        <v>67</v>
      </c>
      <c r="D1394" s="65" t="n">
        <f aca="false">IF(M1394="",IF(C1394=C1393,D1393,EDATE(D1393,1)),M1394)</f>
        <v>43819</v>
      </c>
      <c r="E1394" s="16" t="n">
        <f aca="false">I1393</f>
        <v>13067775.81</v>
      </c>
      <c r="F1394" s="15" t="n">
        <f aca="false">ROUND(MIN($B$14,IF(SizeCalc="margin",E1394*$E$13*$E$12/100000,E1394*$I$13/$I$12/10)),2)</f>
        <v>100</v>
      </c>
      <c r="G1394" s="15" t="n">
        <f aca="false">$B$12*$B$13</f>
        <v>10</v>
      </c>
      <c r="H1394" s="15" t="n">
        <f aca="false">IF(Q1394="",G1394*F1394*10,Q1394)</f>
        <v>10000</v>
      </c>
      <c r="I1394" s="18" t="n">
        <f aca="false">E1394+H1394</f>
        <v>13077775.81</v>
      </c>
      <c r="J1394" s="18" t="n">
        <f aca="false">J1393+(I1394-I1393)</f>
        <v>13027775.81</v>
      </c>
      <c r="K1394" s="67" t="n">
        <f aca="false">H1394/E1394</f>
        <v>0.00076524116616292</v>
      </c>
      <c r="L1394" s="67"/>
      <c r="M1394" s="64"/>
      <c r="N1394" s="16" t="str">
        <f aca="false">IF(M1394="","",SUMIF('Daily Fills'!L1373:L21359,'Growth Plan &amp; Statistics'!M1394,'Daily Fills'!O1373:O21359))</f>
        <v/>
      </c>
      <c r="O1394" s="15" t="str">
        <f aca="false">IF(N1394="","",SUMIF('Daily Fills'!L1373:L21359,'Growth Plan &amp; Statistics'!M1394,'Daily Fills'!P1373:P21359))</f>
        <v/>
      </c>
      <c r="P1394" s="15" t="str">
        <f aca="false">IF(O1394="","",SUMIF('Daily Fills'!L1373:L21371,'Growth Plan &amp; Statistics'!M1394,'Daily Fills'!E1373:E21371)/1000000)</f>
        <v/>
      </c>
      <c r="Q1394" s="16"/>
      <c r="R1394" s="16" t="str">
        <f aca="false">IF(N1394="","",F1394)</f>
        <v/>
      </c>
      <c r="S1394" s="10"/>
    </row>
    <row collapsed="false" customFormat="false" customHeight="false" hidden="false" ht="13.3" outlineLevel="0" r="1395">
      <c r="A1395" s="16" t="n">
        <v>1376</v>
      </c>
      <c r="B1395" s="16" t="n">
        <f aca="false">ROUNDUP(A1395/5,0)</f>
        <v>276</v>
      </c>
      <c r="C1395" s="16" t="n">
        <f aca="false">ROUNDUP(A1395/20.83333333,0)</f>
        <v>67</v>
      </c>
      <c r="D1395" s="65" t="inlineStr">
        <f aca="false">IF(M1395="",IF(C1395=C1394,D1394,EDATE(D1394,1)),M1395)</f>
        <is>
          <t/>
        </is>
      </c>
      <c r="E1395" s="16" t="n">
        <f aca="false">I1394</f>
        <v>13077775.81</v>
      </c>
      <c r="F1395" s="15" t="n">
        <f aca="false">ROUND(MIN($B$14,IF(SizeCalc="margin",E1395*$E$13*$E$12/100000,E1395*$I$13/$I$12/10)),2)</f>
        <v>100</v>
      </c>
      <c r="G1395" s="15" t="n">
        <f aca="false">$B$12*$B$13</f>
        <v>10</v>
      </c>
      <c r="H1395" s="15" t="n">
        <f aca="false">IF(Q1395="",G1395*F1395*10,Q1395)</f>
        <v>10000</v>
      </c>
      <c r="I1395" s="18" t="n">
        <f aca="false">E1395+H1395</f>
        <v>13087775.81</v>
      </c>
      <c r="J1395" s="18" t="n">
        <f aca="false">J1394+(I1395-I1394)</f>
        <v>13037775.81</v>
      </c>
      <c r="K1395" s="67" t="n">
        <f aca="false">H1395/E1395</f>
        <v>0.00076465601989854</v>
      </c>
      <c r="L1395" s="67"/>
      <c r="M1395" s="64"/>
      <c r="N1395" s="16" t="str">
        <f aca="false">IF(M1395="","",SUMIF('Daily Fills'!L1374:L21360,'Growth Plan &amp; Statistics'!M1395,'Daily Fills'!O1374:O21360))</f>
        <v/>
      </c>
      <c r="O1395" s="15" t="str">
        <f aca="false">IF(N1395="","",SUMIF('Daily Fills'!L1374:L21360,'Growth Plan &amp; Statistics'!M1395,'Daily Fills'!P1374:P21360))</f>
        <v/>
      </c>
      <c r="P1395" s="15" t="str">
        <f aca="false">IF(O1395="","",SUMIF('Daily Fills'!L1374:L21372,'Growth Plan &amp; Statistics'!M1395,'Daily Fills'!E1374:E21372)/1000000)</f>
        <v/>
      </c>
      <c r="Q1395" s="16"/>
      <c r="R1395" s="16" t="str">
        <f aca="false">IF(N1395="","",F1395)</f>
        <v/>
      </c>
      <c r="S1395" s="10"/>
    </row>
    <row collapsed="false" customFormat="false" customHeight="false" hidden="false" ht="13.3" outlineLevel="0" r="1396">
      <c r="A1396" s="16" t="n">
        <v>1377</v>
      </c>
      <c r="B1396" s="16" t="n">
        <f aca="false">ROUNDUP(A1396/5,0)</f>
        <v>276</v>
      </c>
      <c r="C1396" s="16" t="n">
        <f aca="false">ROUNDUP(A1396/20.83333333,0)</f>
        <v>67</v>
      </c>
      <c r="D1396" s="65" t="inlineStr">
        <f aca="false">IF(M1396="",IF(C1396=C1395,D1395,EDATE(D1395,1)),M1396)</f>
        <is>
          <t/>
        </is>
      </c>
      <c r="E1396" s="16" t="n">
        <f aca="false">I1395</f>
        <v>13087775.81</v>
      </c>
      <c r="F1396" s="15" t="n">
        <f aca="false">ROUND(MIN($B$14,IF(SizeCalc="margin",E1396*$E$13*$E$12/100000,E1396*$I$13/$I$12/10)),2)</f>
        <v>100</v>
      </c>
      <c r="G1396" s="15" t="n">
        <f aca="false">$B$12*$B$13</f>
        <v>10</v>
      </c>
      <c r="H1396" s="15" t="n">
        <f aca="false">IF(Q1396="",G1396*F1396*10,Q1396)</f>
        <v>10000</v>
      </c>
      <c r="I1396" s="18" t="n">
        <f aca="false">E1396+H1396</f>
        <v>13097775.81</v>
      </c>
      <c r="J1396" s="18" t="n">
        <f aca="false">J1395+(I1396-I1395)</f>
        <v>13047775.81</v>
      </c>
      <c r="K1396" s="67" t="n">
        <f aca="false">H1396/E1396</f>
        <v>0.00076407176782164</v>
      </c>
      <c r="L1396" s="67"/>
      <c r="M1396" s="64"/>
      <c r="N1396" s="16" t="str">
        <f aca="false">IF(M1396="","",SUMIF('Daily Fills'!L1375:L21361,'Growth Plan &amp; Statistics'!M1396,'Daily Fills'!O1375:O21361))</f>
        <v/>
      </c>
      <c r="O1396" s="15" t="str">
        <f aca="false">IF(N1396="","",SUMIF('Daily Fills'!L1375:L21361,'Growth Plan &amp; Statistics'!M1396,'Daily Fills'!P1375:P21361))</f>
        <v/>
      </c>
      <c r="P1396" s="15" t="str">
        <f aca="false">IF(O1396="","",SUMIF('Daily Fills'!L1375:L21373,'Growth Plan &amp; Statistics'!M1396,'Daily Fills'!E1375:E21373)/1000000)</f>
        <v/>
      </c>
      <c r="Q1396" s="16"/>
      <c r="R1396" s="16" t="str">
        <f aca="false">IF(N1396="","",F1396)</f>
        <v/>
      </c>
      <c r="S1396" s="10"/>
    </row>
    <row collapsed="false" customFormat="false" customHeight="false" hidden="false" ht="13.3" outlineLevel="0" r="1397">
      <c r="A1397" s="16" t="n">
        <v>1378</v>
      </c>
      <c r="B1397" s="16" t="n">
        <f aca="false">ROUNDUP(A1397/5,0)</f>
        <v>276</v>
      </c>
      <c r="C1397" s="16" t="n">
        <f aca="false">ROUNDUP(A1397/20.83333333,0)</f>
        <v>67</v>
      </c>
      <c r="D1397" s="65" t="inlineStr">
        <f aca="false">IF(M1397="",IF(C1397=C1396,D1396,EDATE(D1396,1)),M1397)</f>
        <is>
          <t/>
        </is>
      </c>
      <c r="E1397" s="16" t="n">
        <f aca="false">I1396</f>
        <v>13097775.81</v>
      </c>
      <c r="F1397" s="15" t="n">
        <f aca="false">ROUND(MIN($B$14,IF(SizeCalc="margin",E1397*$E$13*$E$12/100000,E1397*$I$13/$I$12/10)),2)</f>
        <v>100</v>
      </c>
      <c r="G1397" s="15" t="n">
        <f aca="false">$B$12*$B$13</f>
        <v>10</v>
      </c>
      <c r="H1397" s="15" t="n">
        <f aca="false">IF(Q1397="",G1397*F1397*10,Q1397)</f>
        <v>10000</v>
      </c>
      <c r="I1397" s="18" t="n">
        <f aca="false">E1397+H1397</f>
        <v>13107775.81</v>
      </c>
      <c r="J1397" s="18" t="n">
        <f aca="false">J1396+(I1397-I1396)</f>
        <v>13057775.81</v>
      </c>
      <c r="K1397" s="67" t="n">
        <f aca="false">H1397/E1397</f>
        <v>0.000763488407884117</v>
      </c>
      <c r="L1397" s="67"/>
      <c r="M1397" s="64"/>
      <c r="N1397" s="16" t="str">
        <f aca="false">IF(M1397="","",SUMIF('Daily Fills'!L1376:L21362,'Growth Plan &amp; Statistics'!M1397,'Daily Fills'!O1376:O21362))</f>
        <v/>
      </c>
      <c r="O1397" s="15" t="str">
        <f aca="false">IF(N1397="","",SUMIF('Daily Fills'!L1376:L21362,'Growth Plan &amp; Statistics'!M1397,'Daily Fills'!P1376:P21362))</f>
        <v/>
      </c>
      <c r="P1397" s="15" t="str">
        <f aca="false">IF(O1397="","",SUMIF('Daily Fills'!L1376:L21374,'Growth Plan &amp; Statistics'!M1397,'Daily Fills'!E1376:E21374)/1000000)</f>
        <v/>
      </c>
      <c r="Q1397" s="16"/>
      <c r="R1397" s="16" t="str">
        <f aca="false">IF(N1397="","",F1397)</f>
        <v/>
      </c>
      <c r="S1397" s="10"/>
    </row>
    <row collapsed="false" customFormat="false" customHeight="false" hidden="false" ht="13.3" outlineLevel="0" r="1398">
      <c r="A1398" s="16" t="n">
        <v>1379</v>
      </c>
      <c r="B1398" s="16" t="n">
        <f aca="false">ROUNDUP(A1398/5,0)</f>
        <v>276</v>
      </c>
      <c r="C1398" s="16" t="n">
        <f aca="false">ROUNDUP(A1398/20.83333333,0)</f>
        <v>67</v>
      </c>
      <c r="D1398" s="65" t="inlineStr">
        <f aca="false">IF(M1398="",IF(C1398=C1397,D1397,EDATE(D1397,1)),M1398)</f>
        <is>
          <t/>
        </is>
      </c>
      <c r="E1398" s="16" t="n">
        <f aca="false">I1397</f>
        <v>13107775.81</v>
      </c>
      <c r="F1398" s="15" t="n">
        <f aca="false">ROUND(MIN($B$14,IF(SizeCalc="margin",E1398*$E$13*$E$12/100000,E1398*$I$13/$I$12/10)),2)</f>
        <v>100</v>
      </c>
      <c r="G1398" s="15" t="n">
        <f aca="false">$B$12*$B$13</f>
        <v>10</v>
      </c>
      <c r="H1398" s="15" t="n">
        <f aca="false">IF(Q1398="",G1398*F1398*10,Q1398)</f>
        <v>10000</v>
      </c>
      <c r="I1398" s="18" t="n">
        <f aca="false">E1398+H1398</f>
        <v>13117775.81</v>
      </c>
      <c r="J1398" s="18" t="n">
        <f aca="false">J1397+(I1398-I1397)</f>
        <v>13067775.81</v>
      </c>
      <c r="K1398" s="67" t="n">
        <f aca="false">H1398/E1398</f>
        <v>0.000762905938044114</v>
      </c>
      <c r="L1398" s="67"/>
      <c r="M1398" s="64"/>
      <c r="N1398" s="16" t="str">
        <f aca="false">IF(M1398="","",SUMIF('Daily Fills'!L1377:L21363,'Growth Plan &amp; Statistics'!M1398,'Daily Fills'!O1377:O21363))</f>
        <v/>
      </c>
      <c r="O1398" s="15" t="str">
        <f aca="false">IF(N1398="","",SUMIF('Daily Fills'!L1377:L21363,'Growth Plan &amp; Statistics'!M1398,'Daily Fills'!P1377:P21363))</f>
        <v/>
      </c>
      <c r="P1398" s="15" t="str">
        <f aca="false">IF(O1398="","",SUMIF('Daily Fills'!L1377:L21375,'Growth Plan &amp; Statistics'!M1398,'Daily Fills'!E1377:E21375)/1000000)</f>
        <v/>
      </c>
      <c r="Q1398" s="16"/>
      <c r="R1398" s="16" t="str">
        <f aca="false">IF(N1398="","",F1398)</f>
        <v/>
      </c>
      <c r="S1398" s="10"/>
    </row>
    <row collapsed="false" customFormat="false" customHeight="false" hidden="false" ht="13.3" outlineLevel="0" r="1399">
      <c r="A1399" s="16" t="n">
        <v>1380</v>
      </c>
      <c r="B1399" s="16" t="n">
        <f aca="false">ROUNDUP(A1399/5,0)</f>
        <v>276</v>
      </c>
      <c r="C1399" s="16" t="n">
        <f aca="false">ROUNDUP(A1399/20.83333333,0)</f>
        <v>67</v>
      </c>
      <c r="D1399" s="65" t="inlineStr">
        <f aca="false">IF(M1399="",IF(C1399=C1398,D1398,EDATE(D1398,1)),M1399)</f>
        <is>
          <t/>
        </is>
      </c>
      <c r="E1399" s="16" t="n">
        <f aca="false">I1398</f>
        <v>13117775.81</v>
      </c>
      <c r="F1399" s="15" t="n">
        <f aca="false">ROUND(MIN($B$14,IF(SizeCalc="margin",E1399*$E$13*$E$12/100000,E1399*$I$13/$I$12/10)),2)</f>
        <v>100</v>
      </c>
      <c r="G1399" s="15" t="n">
        <f aca="false">$B$12*$B$13</f>
        <v>10</v>
      </c>
      <c r="H1399" s="15" t="n">
        <f aca="false">IF(Q1399="",G1399*F1399*10,Q1399)</f>
        <v>10000</v>
      </c>
      <c r="I1399" s="18" t="n">
        <f aca="false">E1399+H1399</f>
        <v>13127775.81</v>
      </c>
      <c r="J1399" s="18" t="n">
        <f aca="false">J1398+(I1399-I1398)</f>
        <v>13077775.81</v>
      </c>
      <c r="K1399" s="67" t="n">
        <f aca="false">H1399/E1399</f>
        <v>0.000762324356266003</v>
      </c>
      <c r="L1399" s="67"/>
      <c r="M1399" s="64"/>
      <c r="N1399" s="16" t="str">
        <f aca="false">IF(M1399="","",SUMIF('Daily Fills'!L1378:L21364,'Growth Plan &amp; Statistics'!M1399,'Daily Fills'!O1378:O21364))</f>
        <v/>
      </c>
      <c r="O1399" s="15" t="str">
        <f aca="false">IF(N1399="","",SUMIF('Daily Fills'!L1378:L21364,'Growth Plan &amp; Statistics'!M1399,'Daily Fills'!P1378:P21364))</f>
        <v/>
      </c>
      <c r="P1399" s="15" t="str">
        <f aca="false">IF(O1399="","",SUMIF('Daily Fills'!L1378:L21376,'Growth Plan &amp; Statistics'!M1399,'Daily Fills'!E1378:E21376)/1000000)</f>
        <v/>
      </c>
      <c r="Q1399" s="16"/>
      <c r="R1399" s="16" t="str">
        <f aca="false">IF(N1399="","",F1399)</f>
        <v/>
      </c>
      <c r="S1399" s="10"/>
    </row>
    <row collapsed="false" customFormat="false" customHeight="false" hidden="false" ht="13.3" outlineLevel="0" r="1400">
      <c r="A1400" s="16" t="n">
        <v>1381</v>
      </c>
      <c r="B1400" s="16" t="n">
        <f aca="false">ROUNDUP(A1400/5,0)</f>
        <v>277</v>
      </c>
      <c r="C1400" s="16" t="n">
        <f aca="false">ROUNDUP(A1400/20.83333333,0)</f>
        <v>67</v>
      </c>
      <c r="D1400" s="65" t="inlineStr">
        <f aca="false">IF(M1400="",IF(C1400=C1399,D1399,EDATE(D1399,1)),M1400)</f>
        <is>
          <t/>
        </is>
      </c>
      <c r="E1400" s="16" t="n">
        <f aca="false">I1399</f>
        <v>13127775.81</v>
      </c>
      <c r="F1400" s="15" t="n">
        <f aca="false">ROUND(MIN($B$14,IF(SizeCalc="margin",E1400*$E$13*$E$12/100000,E1400*$I$13/$I$12/10)),2)</f>
        <v>100</v>
      </c>
      <c r="G1400" s="15" t="n">
        <f aca="false">$B$12*$B$13</f>
        <v>10</v>
      </c>
      <c r="H1400" s="15" t="n">
        <f aca="false">IF(Q1400="",G1400*F1400*10,Q1400)</f>
        <v>10000</v>
      </c>
      <c r="I1400" s="18" t="n">
        <f aca="false">E1400+H1400</f>
        <v>13137775.81</v>
      </c>
      <c r="J1400" s="18" t="n">
        <f aca="false">J1399+(I1400-I1399)</f>
        <v>13087775.81</v>
      </c>
      <c r="K1400" s="67" t="n">
        <f aca="false">H1400/E1400</f>
        <v>0.000761743660520357</v>
      </c>
      <c r="L1400" s="67"/>
      <c r="M1400" s="64"/>
      <c r="N1400" s="16" t="str">
        <f aca="false">IF(M1400="","",SUMIF('Daily Fills'!L1379:L21365,'Growth Plan &amp; Statistics'!M1400,'Daily Fills'!O1379:O21365))</f>
        <v/>
      </c>
      <c r="O1400" s="15" t="str">
        <f aca="false">IF(N1400="","",SUMIF('Daily Fills'!L1379:L21365,'Growth Plan &amp; Statistics'!M1400,'Daily Fills'!P1379:P21365))</f>
        <v/>
      </c>
      <c r="P1400" s="15" t="str">
        <f aca="false">IF(O1400="","",SUMIF('Daily Fills'!L1379:L21377,'Growth Plan &amp; Statistics'!M1400,'Daily Fills'!E1379:E21377)/1000000)</f>
        <v/>
      </c>
      <c r="Q1400" s="16"/>
      <c r="R1400" s="16" t="str">
        <f aca="false">IF(N1400="","",F1400)</f>
        <v/>
      </c>
      <c r="S1400" s="10"/>
    </row>
    <row collapsed="false" customFormat="false" customHeight="false" hidden="false" ht="13.3" outlineLevel="0" r="1401">
      <c r="A1401" s="16" t="n">
        <v>1382</v>
      </c>
      <c r="B1401" s="16" t="n">
        <f aca="false">ROUNDUP(A1401/5,0)</f>
        <v>277</v>
      </c>
      <c r="C1401" s="16" t="n">
        <f aca="false">ROUNDUP(A1401/20.83333333,0)</f>
        <v>67</v>
      </c>
      <c r="D1401" s="65" t="inlineStr">
        <f aca="false">IF(M1401="",IF(C1401=C1400,D1400,EDATE(D1400,1)),M1401)</f>
        <is>
          <t/>
        </is>
      </c>
      <c r="E1401" s="16" t="n">
        <f aca="false">I1400</f>
        <v>13137775.81</v>
      </c>
      <c r="F1401" s="15" t="n">
        <f aca="false">ROUND(MIN($B$14,IF(SizeCalc="margin",E1401*$E$13*$E$12/100000,E1401*$I$13/$I$12/10)),2)</f>
        <v>100</v>
      </c>
      <c r="G1401" s="15" t="n">
        <f aca="false">$B$12*$B$13</f>
        <v>10</v>
      </c>
      <c r="H1401" s="15" t="n">
        <f aca="false">IF(Q1401="",G1401*F1401*10,Q1401)</f>
        <v>10000</v>
      </c>
      <c r="I1401" s="18" t="n">
        <f aca="false">E1401+H1401</f>
        <v>13147775.81</v>
      </c>
      <c r="J1401" s="18" t="n">
        <f aca="false">J1400+(I1401-I1400)</f>
        <v>13097775.81</v>
      </c>
      <c r="K1401" s="67" t="n">
        <f aca="false">H1401/E1401</f>
        <v>0.000761163848783929</v>
      </c>
      <c r="L1401" s="67"/>
      <c r="M1401" s="64"/>
      <c r="N1401" s="16" t="str">
        <f aca="false">IF(M1401="","",SUMIF('Daily Fills'!L1380:L21366,'Growth Plan &amp; Statistics'!M1401,'Daily Fills'!O1380:O21366))</f>
        <v/>
      </c>
      <c r="O1401" s="15" t="str">
        <f aca="false">IF(N1401="","",SUMIF('Daily Fills'!L1380:L21366,'Growth Plan &amp; Statistics'!M1401,'Daily Fills'!P1380:P21366))</f>
        <v/>
      </c>
      <c r="P1401" s="15" t="str">
        <f aca="false">IF(O1401="","",SUMIF('Daily Fills'!L1380:L21378,'Growth Plan &amp; Statistics'!M1401,'Daily Fills'!E1380:E21378)/1000000)</f>
        <v/>
      </c>
      <c r="Q1401" s="16"/>
      <c r="R1401" s="16" t="str">
        <f aca="false">IF(N1401="","",F1401)</f>
        <v/>
      </c>
      <c r="S1401" s="10"/>
    </row>
    <row collapsed="false" customFormat="false" customHeight="false" hidden="false" ht="13.3" outlineLevel="0" r="1402">
      <c r="A1402" s="16" t="n">
        <v>1383</v>
      </c>
      <c r="B1402" s="16" t="n">
        <f aca="false">ROUNDUP(A1402/5,0)</f>
        <v>277</v>
      </c>
      <c r="C1402" s="16" t="n">
        <f aca="false">ROUNDUP(A1402/20.83333333,0)</f>
        <v>67</v>
      </c>
      <c r="D1402" s="65" t="inlineStr">
        <f aca="false">IF(M1402="",IF(C1402=C1401,D1401,EDATE(D1401,1)),M1402)</f>
        <is>
          <t/>
        </is>
      </c>
      <c r="E1402" s="16" t="n">
        <f aca="false">I1401</f>
        <v>13147775.81</v>
      </c>
      <c r="F1402" s="15" t="n">
        <f aca="false">ROUND(MIN($B$14,IF(SizeCalc="margin",E1402*$E$13*$E$12/100000,E1402*$I$13/$I$12/10)),2)</f>
        <v>100</v>
      </c>
      <c r="G1402" s="15" t="n">
        <f aca="false">$B$12*$B$13</f>
        <v>10</v>
      </c>
      <c r="H1402" s="15" t="n">
        <f aca="false">IF(Q1402="",G1402*F1402*10,Q1402)</f>
        <v>10000</v>
      </c>
      <c r="I1402" s="18" t="n">
        <f aca="false">E1402+H1402</f>
        <v>13157775.81</v>
      </c>
      <c r="J1402" s="18" t="n">
        <f aca="false">J1401+(I1402-I1401)</f>
        <v>13107775.81</v>
      </c>
      <c r="K1402" s="67" t="n">
        <f aca="false">H1402/E1402</f>
        <v>0.000760584919039626</v>
      </c>
      <c r="L1402" s="67"/>
      <c r="M1402" s="64"/>
      <c r="N1402" s="16" t="str">
        <f aca="false">IF(M1402="","",SUMIF('Daily Fills'!L1381:L21367,'Growth Plan &amp; Statistics'!M1402,'Daily Fills'!O1381:O21367))</f>
        <v/>
      </c>
      <c r="O1402" s="15" t="str">
        <f aca="false">IF(N1402="","",SUMIF('Daily Fills'!L1381:L21367,'Growth Plan &amp; Statistics'!M1402,'Daily Fills'!P1381:P21367))</f>
        <v/>
      </c>
      <c r="P1402" s="15" t="str">
        <f aca="false">IF(O1402="","",SUMIF('Daily Fills'!L1381:L21379,'Growth Plan &amp; Statistics'!M1402,'Daily Fills'!E1381:E21379)/1000000)</f>
        <v/>
      </c>
      <c r="Q1402" s="16"/>
      <c r="R1402" s="16" t="str">
        <f aca="false">IF(N1402="","",F1402)</f>
        <v/>
      </c>
      <c r="S1402" s="10"/>
    </row>
    <row collapsed="false" customFormat="false" customHeight="false" hidden="false" ht="13.3" outlineLevel="0" r="1403">
      <c r="A1403" s="16" t="n">
        <v>1384</v>
      </c>
      <c r="B1403" s="16" t="n">
        <f aca="false">ROUNDUP(A1403/5,0)</f>
        <v>277</v>
      </c>
      <c r="C1403" s="16" t="n">
        <f aca="false">ROUNDUP(A1403/20.83333333,0)</f>
        <v>67</v>
      </c>
      <c r="D1403" s="65" t="inlineStr">
        <f aca="false">IF(M1403="",IF(C1403=C1402,D1402,EDATE(D1402,1)),M1403)</f>
        <is>
          <t/>
        </is>
      </c>
      <c r="E1403" s="16" t="n">
        <f aca="false">I1402</f>
        <v>13157775.81</v>
      </c>
      <c r="F1403" s="15" t="n">
        <f aca="false">ROUND(MIN($B$14,IF(SizeCalc="margin",E1403*$E$13*$E$12/100000,E1403*$I$13/$I$12/10)),2)</f>
        <v>100</v>
      </c>
      <c r="G1403" s="15" t="n">
        <f aca="false">$B$12*$B$13</f>
        <v>10</v>
      </c>
      <c r="H1403" s="15" t="n">
        <f aca="false">IF(Q1403="",G1403*F1403*10,Q1403)</f>
        <v>10000</v>
      </c>
      <c r="I1403" s="18" t="n">
        <f aca="false">E1403+H1403</f>
        <v>13167775.81</v>
      </c>
      <c r="J1403" s="18" t="n">
        <f aca="false">J1402+(I1403-I1402)</f>
        <v>13117775.81</v>
      </c>
      <c r="K1403" s="67" t="n">
        <f aca="false">H1403/E1403</f>
        <v>0.000760006869276488</v>
      </c>
      <c r="L1403" s="67"/>
      <c r="M1403" s="64"/>
      <c r="N1403" s="16" t="str">
        <f aca="false">IF(M1403="","",SUMIF('Daily Fills'!L1382:L21368,'Growth Plan &amp; Statistics'!M1403,'Daily Fills'!O1382:O21368))</f>
        <v/>
      </c>
      <c r="O1403" s="15" t="str">
        <f aca="false">IF(N1403="","",SUMIF('Daily Fills'!L1382:L21368,'Growth Plan &amp; Statistics'!M1403,'Daily Fills'!P1382:P21368))</f>
        <v/>
      </c>
      <c r="P1403" s="15" t="str">
        <f aca="false">IF(O1403="","",SUMIF('Daily Fills'!L1382:L21380,'Growth Plan &amp; Statistics'!M1403,'Daily Fills'!E1382:E21380)/1000000)</f>
        <v/>
      </c>
      <c r="Q1403" s="16"/>
      <c r="R1403" s="16" t="str">
        <f aca="false">IF(N1403="","",F1403)</f>
        <v/>
      </c>
      <c r="S1403" s="10"/>
    </row>
    <row collapsed="false" customFormat="false" customHeight="false" hidden="false" ht="13.3" outlineLevel="0" r="1404">
      <c r="A1404" s="16" t="n">
        <v>1385</v>
      </c>
      <c r="B1404" s="16" t="n">
        <f aca="false">ROUNDUP(A1404/5,0)</f>
        <v>277</v>
      </c>
      <c r="C1404" s="16" t="n">
        <f aca="false">ROUNDUP(A1404/20.83333333,0)</f>
        <v>67</v>
      </c>
      <c r="D1404" s="65" t="inlineStr">
        <f aca="false">IF(M1404="",IF(C1404=C1403,D1403,EDATE(D1403,1)),M1404)</f>
        <is>
          <t/>
        </is>
      </c>
      <c r="E1404" s="16" t="n">
        <f aca="false">I1403</f>
        <v>13167775.81</v>
      </c>
      <c r="F1404" s="15" t="n">
        <f aca="false">ROUND(MIN($B$14,IF(SizeCalc="margin",E1404*$E$13*$E$12/100000,E1404*$I$13/$I$12/10)),2)</f>
        <v>100</v>
      </c>
      <c r="G1404" s="15" t="n">
        <f aca="false">$B$12*$B$13</f>
        <v>10</v>
      </c>
      <c r="H1404" s="15" t="n">
        <f aca="false">IF(Q1404="",G1404*F1404*10,Q1404)</f>
        <v>10000</v>
      </c>
      <c r="I1404" s="18" t="n">
        <f aca="false">E1404+H1404</f>
        <v>13177775.81</v>
      </c>
      <c r="J1404" s="18" t="n">
        <f aca="false">J1403+(I1404-I1403)</f>
        <v>13127775.81</v>
      </c>
      <c r="K1404" s="67" t="n">
        <f aca="false">H1404/E1404</f>
        <v>0.000759429697489663</v>
      </c>
      <c r="L1404" s="67"/>
      <c r="M1404" s="64"/>
      <c r="N1404" s="16" t="str">
        <f aca="false">IF(M1404="","",SUMIF('Daily Fills'!L1383:L21369,'Growth Plan &amp; Statistics'!M1404,'Daily Fills'!O1383:O21369))</f>
        <v/>
      </c>
      <c r="O1404" s="15" t="str">
        <f aca="false">IF(N1404="","",SUMIF('Daily Fills'!L1383:L21369,'Growth Plan &amp; Statistics'!M1404,'Daily Fills'!P1383:P21369))</f>
        <v/>
      </c>
      <c r="P1404" s="15" t="str">
        <f aca="false">IF(O1404="","",SUMIF('Daily Fills'!L1383:L21381,'Growth Plan &amp; Statistics'!M1404,'Daily Fills'!E1383:E21381)/1000000)</f>
        <v/>
      </c>
      <c r="Q1404" s="16"/>
      <c r="R1404" s="16" t="str">
        <f aca="false">IF(N1404="","",F1404)</f>
        <v/>
      </c>
      <c r="S1404" s="10"/>
    </row>
    <row collapsed="false" customFormat="false" customHeight="false" hidden="false" ht="13.3" outlineLevel="0" r="1405">
      <c r="A1405" s="16" t="n">
        <v>1386</v>
      </c>
      <c r="B1405" s="16" t="n">
        <f aca="false">ROUNDUP(A1405/5,0)</f>
        <v>278</v>
      </c>
      <c r="C1405" s="16" t="n">
        <f aca="false">ROUNDUP(A1405/20.83333333,0)</f>
        <v>67</v>
      </c>
      <c r="D1405" s="65" t="inlineStr">
        <f aca="false">IF(M1405="",IF(C1405=C1404,D1404,EDATE(D1404,1)),M1405)</f>
        <is>
          <t/>
        </is>
      </c>
      <c r="E1405" s="16" t="n">
        <f aca="false">I1404</f>
        <v>13177775.81</v>
      </c>
      <c r="F1405" s="15" t="n">
        <f aca="false">ROUND(MIN($B$14,IF(SizeCalc="margin",E1405*$E$13*$E$12/100000,E1405*$I$13/$I$12/10)),2)</f>
        <v>100</v>
      </c>
      <c r="G1405" s="15" t="n">
        <f aca="false">$B$12*$B$13</f>
        <v>10</v>
      </c>
      <c r="H1405" s="15" t="n">
        <f aca="false">IF(Q1405="",G1405*F1405*10,Q1405)</f>
        <v>10000</v>
      </c>
      <c r="I1405" s="18" t="n">
        <f aca="false">E1405+H1405</f>
        <v>13187775.81</v>
      </c>
      <c r="J1405" s="18" t="n">
        <f aca="false">J1404+(I1405-I1404)</f>
        <v>13137775.81</v>
      </c>
      <c r="K1405" s="67" t="n">
        <f aca="false">H1405/E1405</f>
        <v>0.000758853401680386</v>
      </c>
      <c r="L1405" s="67"/>
      <c r="M1405" s="64"/>
      <c r="N1405" s="16" t="str">
        <f aca="false">IF(M1405="","",SUMIF('Daily Fills'!L1384:L21370,'Growth Plan &amp; Statistics'!M1405,'Daily Fills'!O1384:O21370))</f>
        <v/>
      </c>
      <c r="O1405" s="15" t="str">
        <f aca="false">IF(N1405="","",SUMIF('Daily Fills'!L1384:L21370,'Growth Plan &amp; Statistics'!M1405,'Daily Fills'!P1384:P21370))</f>
        <v/>
      </c>
      <c r="P1405" s="15" t="str">
        <f aca="false">IF(O1405="","",SUMIF('Daily Fills'!L1384:L21382,'Growth Plan &amp; Statistics'!M1405,'Daily Fills'!E1384:E21382)/1000000)</f>
        <v/>
      </c>
      <c r="Q1405" s="16"/>
      <c r="R1405" s="16" t="str">
        <f aca="false">IF(N1405="","",F1405)</f>
        <v/>
      </c>
      <c r="S1405" s="10"/>
    </row>
    <row collapsed="false" customFormat="false" customHeight="false" hidden="false" ht="13.3" outlineLevel="0" r="1406">
      <c r="A1406" s="16" t="n">
        <v>1387</v>
      </c>
      <c r="B1406" s="16" t="n">
        <f aca="false">ROUNDUP(A1406/5,0)</f>
        <v>278</v>
      </c>
      <c r="C1406" s="16" t="n">
        <f aca="false">ROUNDUP(A1406/20.83333333,0)</f>
        <v>67</v>
      </c>
      <c r="D1406" s="65" t="inlineStr">
        <f aca="false">IF(M1406="",IF(C1406=C1405,D1405,EDATE(D1405,1)),M1406)</f>
        <is>
          <t/>
        </is>
      </c>
      <c r="E1406" s="16" t="n">
        <f aca="false">I1405</f>
        <v>13187775.81</v>
      </c>
      <c r="F1406" s="15" t="n">
        <f aca="false">ROUND(MIN($B$14,IF(SizeCalc="margin",E1406*$E$13*$E$12/100000,E1406*$I$13/$I$12/10)),2)</f>
        <v>100</v>
      </c>
      <c r="G1406" s="15" t="n">
        <f aca="false">$B$12*$B$13</f>
        <v>10</v>
      </c>
      <c r="H1406" s="15" t="n">
        <f aca="false">IF(Q1406="",G1406*F1406*10,Q1406)</f>
        <v>10000</v>
      </c>
      <c r="I1406" s="18" t="n">
        <f aca="false">E1406+H1406</f>
        <v>13197775.81</v>
      </c>
      <c r="J1406" s="18" t="n">
        <f aca="false">J1405+(I1406-I1405)</f>
        <v>13147775.81</v>
      </c>
      <c r="K1406" s="67" t="n">
        <f aca="false">H1406/E1406</f>
        <v>0.000758277979855953</v>
      </c>
      <c r="L1406" s="67"/>
      <c r="M1406" s="64"/>
      <c r="N1406" s="16" t="str">
        <f aca="false">IF(M1406="","",SUMIF('Daily Fills'!L1385:L21371,'Growth Plan &amp; Statistics'!M1406,'Daily Fills'!O1385:O21371))</f>
        <v/>
      </c>
      <c r="O1406" s="15" t="str">
        <f aca="false">IF(N1406="","",SUMIF('Daily Fills'!L1385:L21371,'Growth Plan &amp; Statistics'!M1406,'Daily Fills'!P1385:P21371))</f>
        <v/>
      </c>
      <c r="P1406" s="15" t="str">
        <f aca="false">IF(O1406="","",SUMIF('Daily Fills'!L1385:L21383,'Growth Plan &amp; Statistics'!M1406,'Daily Fills'!E1385:E21383)/1000000)</f>
        <v/>
      </c>
      <c r="Q1406" s="16"/>
      <c r="R1406" s="16" t="str">
        <f aca="false">IF(N1406="","",F1406)</f>
        <v/>
      </c>
      <c r="S1406" s="10"/>
    </row>
  </sheetData>
  <mergeCells count="5">
    <mergeCell ref="K1:R1"/>
    <mergeCell ref="C10:D10"/>
    <mergeCell ref="E10:G10"/>
    <mergeCell ref="C11:E11"/>
    <mergeCell ref="G11:I11"/>
  </mergeCells>
  <dataValidations count="2">
    <dataValidation allowBlank="true" operator="between" showDropDown="false" showErrorMessage="true" showInputMessage="true" sqref="E10:E11 I11" type="list">
      <formula1>"Margin,Risk%"</formula1>
      <formula2>0</formula2>
    </dataValidation>
    <dataValidation allowBlank="true" operator="equal" showDropDown="false" showErrorMessage="true" showInputMessage="false" sqref="L20" type="none">
      <formula1>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05"/>
  <sheetViews>
    <sheetView colorId="64" defaultGridColor="true" rightToLeft="false" showFormulas="false" showGridLines="true" showOutlineSymbols="true" showRowColHeaders="true" showZeros="true" tabSelected="false" topLeftCell="A34" view="normal" windowProtection="false" workbookViewId="0" zoomScale="75" zoomScaleNormal="75" zoomScalePageLayoutView="100">
      <selection activeCell="P56" activeCellId="0" pane="topLeft" sqref="P56"/>
    </sheetView>
  </sheetViews>
  <sheetFormatPr defaultRowHeight="13.3"/>
  <cols>
    <col collapsed="false" hidden="false" max="1" min="1" style="68" width="9.10526315789474"/>
    <col collapsed="false" hidden="false" max="2" min="2" style="69" width="11.5101214574899"/>
    <col collapsed="false" hidden="false" max="3" min="3" style="69" width="6.19028340080972"/>
    <col collapsed="false" hidden="false" max="4" min="4" style="70" width="6.06882591093117"/>
    <col collapsed="false" hidden="false" max="5" min="5" style="69" width="14.3238866396761"/>
    <col collapsed="false" hidden="false" max="6" min="6" style="69" width="12.0202429149798"/>
    <col collapsed="false" hidden="false" max="7" min="7" style="71" width="9.22672064777328"/>
    <col collapsed="false" hidden="false" max="8" min="8" style="71" width="8.98380566801619"/>
    <col collapsed="false" hidden="false" max="9" min="9" style="71" width="5.82591093117409"/>
    <col collapsed="false" hidden="false" max="10" min="10" style="72" width="5.94736842105263"/>
    <col collapsed="false" hidden="false" max="11" min="11" style="0" width="6.06882591093117"/>
    <col collapsed="false" hidden="false" max="12" min="12" style="73" width="7.76923076923077"/>
    <col collapsed="false" hidden="false" max="13" min="13" style="74" width="5.34008097165992"/>
    <col collapsed="false" hidden="false" max="14" min="14" style="70" width="10.3198380566802"/>
    <col collapsed="false" hidden="false" max="15" min="15" style="69" width="3.88663967611336"/>
    <col collapsed="false" hidden="false" max="16" min="16" style="69" width="26.1012145748988"/>
    <col collapsed="false" hidden="false" max="17" min="17" style="69" width="6.55465587044534"/>
    <col collapsed="false" hidden="false" max="18" min="18" style="69" width="19.4251012145749"/>
    <col collapsed="false" hidden="false" max="19" min="19" style="75" width="19.4251012145749"/>
    <col collapsed="false" hidden="false" max="20" min="20" style="76" width="7.76923076923077"/>
    <col collapsed="false" hidden="false" max="21" min="21" style="69" width="6.55465587044534"/>
    <col collapsed="false" hidden="false" max="22" min="22" style="70" width="7.76923076923077"/>
    <col collapsed="false" hidden="false" max="1023" min="23" style="69" width="19.4251012145749"/>
    <col collapsed="false" hidden="false" max="1025" min="1024" style="0" width="19.4251012145749"/>
  </cols>
  <sheetData>
    <row collapsed="false" customFormat="false" customHeight="true" hidden="false" ht="53.25" outlineLevel="0" r="1">
      <c r="A1" s="77" t="s">
        <v>8</v>
      </c>
      <c r="B1" s="78" t="s">
        <v>53</v>
      </c>
      <c r="C1" s="78" t="s">
        <v>54</v>
      </c>
      <c r="D1" s="78" t="s">
        <v>52</v>
      </c>
      <c r="E1" s="78" t="s">
        <v>55</v>
      </c>
      <c r="F1" s="78" t="s">
        <v>56</v>
      </c>
      <c r="G1" s="79" t="s">
        <v>48</v>
      </c>
      <c r="H1" s="79" t="s">
        <v>50</v>
      </c>
      <c r="I1" s="79" t="s">
        <v>51</v>
      </c>
      <c r="J1" s="80" t="s">
        <v>57</v>
      </c>
      <c r="K1" s="14" t="s">
        <v>58</v>
      </c>
      <c r="L1" s="73" t="s">
        <v>59</v>
      </c>
      <c r="M1" s="81" t="s">
        <v>60</v>
      </c>
      <c r="N1" s="82" t="s">
        <v>61</v>
      </c>
      <c r="O1" s="83" t="s">
        <v>62</v>
      </c>
      <c r="P1" s="69" t="s">
        <v>63</v>
      </c>
      <c r="Q1" s="69" t="s">
        <v>64</v>
      </c>
      <c r="S1" s="75" t="s">
        <v>65</v>
      </c>
      <c r="T1" s="76" t="s">
        <v>66</v>
      </c>
      <c r="V1" s="84"/>
      <c r="W1" s="85"/>
      <c r="AA1" s="86"/>
      <c r="AC1" s="86"/>
      <c r="AD1" s="86"/>
      <c r="AE1" s="86"/>
      <c r="AH1" s="84"/>
      <c r="AM1" s="86"/>
    </row>
    <row collapsed="false" customFormat="true" customHeight="true" hidden="false" ht="25.5" outlineLevel="0" r="2" s="70">
      <c r="A2" s="87" t="n">
        <v>41796</v>
      </c>
      <c r="B2" s="88" t="n">
        <f aca="false">IF(import!A2="","",import!A2)</f>
        <v>1988267429</v>
      </c>
      <c r="C2" s="88" t="str">
        <f aca="false">IF(import!E2="","",import!E2)</f>
        <v>GBPJPY</v>
      </c>
      <c r="D2" s="88" t="n">
        <f aca="false">IF(import!D2="","",import!D2)</f>
        <v>1</v>
      </c>
      <c r="E2" s="88" t="str">
        <f aca="false">IF(import!B2="","",import!B2)</f>
        <v>2014.06.06 23:17:19</v>
      </c>
      <c r="F2" s="88" t="str">
        <f aca="false">IF(import!I2="","",import!I2)</f>
        <v>2014.06.06 23:51:06</v>
      </c>
      <c r="G2" s="88" t="n">
        <f aca="false">IF(import!N2="","",import!N2)</f>
        <v>-109.27</v>
      </c>
      <c r="H2" s="88" t="n">
        <f aca="false">IF(import!K2="","",import!K2)</f>
        <v>-6.05</v>
      </c>
      <c r="I2" s="89" t="n">
        <f aca="false">IF(H2="","",G2-H2)</f>
        <v>-103.22</v>
      </c>
      <c r="J2" s="72" t="s">
        <v>67</v>
      </c>
      <c r="K2" s="90" t="n">
        <f aca="false">import!AA2</f>
        <v>-11.2</v>
      </c>
      <c r="L2" s="91" t="n">
        <v>-18</v>
      </c>
      <c r="M2" s="92" t="n">
        <v>20</v>
      </c>
      <c r="N2" s="93" t="s">
        <v>68</v>
      </c>
      <c r="O2" s="88" t="str">
        <f aca="false">IF(import!Y2="","",import!Y2)</f>
        <v>Buy</v>
      </c>
      <c r="P2" s="94" t="s">
        <v>69</v>
      </c>
      <c r="Q2" s="94"/>
      <c r="R2" s="94"/>
      <c r="S2" s="95" t="s">
        <v>70</v>
      </c>
      <c r="T2" s="96" t="n">
        <v>-11.2</v>
      </c>
      <c r="U2" s="97" t="n">
        <f aca="false">T2-K2</f>
        <v>0</v>
      </c>
      <c r="V2" s="98" t="n">
        <v>-11.2</v>
      </c>
      <c r="W2" s="0"/>
      <c r="X2" s="99"/>
      <c r="Y2" s="100"/>
      <c r="Z2" s="101"/>
      <c r="AA2" s="102"/>
      <c r="AB2" s="103"/>
      <c r="AC2" s="100"/>
      <c r="AD2" s="100"/>
      <c r="AG2" s="102"/>
      <c r="AH2" s="104"/>
      <c r="AMJ2" s="0"/>
    </row>
    <row collapsed="false" customFormat="false" customHeight="true" hidden="false" ht="25.5" outlineLevel="0" r="3">
      <c r="A3" s="105" t="n">
        <v>41799</v>
      </c>
      <c r="B3" s="88" t="n">
        <f aca="false">IF(import!A3="","",import!A3)</f>
        <v>1988312023</v>
      </c>
      <c r="C3" s="88" t="str">
        <f aca="false">IF(import!E3="","",import!E3)</f>
        <v>GBPJPY</v>
      </c>
      <c r="D3" s="88" t="n">
        <f aca="false">IF(import!D3="","",import!D3)</f>
        <v>1</v>
      </c>
      <c r="E3" s="88" t="str">
        <f aca="false">IF(import!B3="","",import!B3)</f>
        <v>2014.06.09 12:17:22</v>
      </c>
      <c r="F3" s="88" t="str">
        <f aca="false">IF(import!I3="","",import!I3)</f>
        <v>2014.06.09 14:27:01</v>
      </c>
      <c r="G3" s="88" t="n">
        <f aca="false">IF(import!N3="","",import!N3)</f>
        <v>65.39</v>
      </c>
      <c r="H3" s="88" t="n">
        <f aca="false">IF(import!K3="","",import!K3)</f>
        <v>-6.05</v>
      </c>
      <c r="I3" s="89" t="n">
        <f aca="false">IF(H3="","",G3-H3)</f>
        <v>71.44</v>
      </c>
      <c r="J3" s="72" t="s">
        <v>71</v>
      </c>
      <c r="K3" s="88" t="n">
        <f aca="false">IF(import!AA3="","",import!AA3)</f>
        <v>6.7</v>
      </c>
      <c r="L3" s="91" t="n">
        <v>-6.3</v>
      </c>
      <c r="M3" s="92" t="n">
        <v>18</v>
      </c>
      <c r="N3" s="93"/>
      <c r="O3" s="88" t="str">
        <f aca="false">IF(import!Y3="","",import!Y3)</f>
        <v>Sell</v>
      </c>
      <c r="P3" s="106"/>
      <c r="Q3" s="106"/>
      <c r="R3" s="106"/>
      <c r="S3" s="95"/>
      <c r="T3" s="96" t="n">
        <v>6.7</v>
      </c>
      <c r="U3" s="97" t="n">
        <f aca="false">T3-K3</f>
        <v>0</v>
      </c>
      <c r="V3" s="98" t="n">
        <v>6.7</v>
      </c>
      <c r="W3" s="107"/>
      <c r="X3" s="108"/>
      <c r="Y3" s="109"/>
      <c r="Z3" s="110"/>
      <c r="AA3" s="111"/>
      <c r="AB3" s="112"/>
      <c r="AC3" s="109"/>
      <c r="AD3" s="109"/>
      <c r="AE3" s="113"/>
      <c r="AF3" s="113"/>
      <c r="AG3" s="111"/>
      <c r="AH3" s="114"/>
      <c r="AI3" s="113"/>
      <c r="AJ3" s="113"/>
      <c r="AK3" s="113"/>
      <c r="AL3" s="113"/>
      <c r="AM3" s="113"/>
      <c r="AN3" s="113"/>
    </row>
    <row collapsed="false" customFormat="false" customHeight="true" hidden="false" ht="25.5" outlineLevel="0" r="4">
      <c r="A4" s="105" t="n">
        <v>41800</v>
      </c>
      <c r="B4" s="88" t="n">
        <f aca="false">IF(import!A4="","",import!A4)</f>
        <v>1988419519</v>
      </c>
      <c r="C4" s="88" t="str">
        <f aca="false">IF(import!E4="","",import!E4)</f>
        <v>GBPJPY</v>
      </c>
      <c r="D4" s="88" t="n">
        <f aca="false">IF(import!D4="","",import!D4)</f>
        <v>10</v>
      </c>
      <c r="E4" s="88" t="str">
        <f aca="false">IF(import!B4="","",import!B4)</f>
        <v>2014.06.10 11:21:40</v>
      </c>
      <c r="F4" s="88" t="str">
        <f aca="false">IF(import!I4="","",import!I4)</f>
        <v>2014.06.10 11:30:00</v>
      </c>
      <c r="G4" s="88" t="n">
        <f aca="false">IF(import!N4="","",import!N4)</f>
        <v>-1065.42</v>
      </c>
      <c r="H4" s="88" t="n">
        <f aca="false">IF(import!K4="","",import!K4)</f>
        <v>-60.43</v>
      </c>
      <c r="I4" s="89" t="n">
        <f aca="false">IF(H4="","",G4-H4)</f>
        <v>-1004.99</v>
      </c>
      <c r="J4" s="72" t="s">
        <v>71</v>
      </c>
      <c r="K4" s="88" t="n">
        <f aca="false">IF(import!AA4="","",import!AA4)</f>
        <v>-10.9</v>
      </c>
      <c r="L4" s="91"/>
      <c r="M4" s="92" t="n">
        <v>5</v>
      </c>
      <c r="N4" s="93" t="s">
        <v>72</v>
      </c>
      <c r="O4" s="88" t="str">
        <f aca="false">IF(import!Y4="","",import!Y4)</f>
        <v>Sell</v>
      </c>
      <c r="P4" s="106"/>
      <c r="Q4" s="106"/>
      <c r="R4" s="106"/>
      <c r="S4" s="95"/>
      <c r="T4" s="96" t="n">
        <v>-10.9</v>
      </c>
      <c r="U4" s="97" t="n">
        <f aca="false">T4-K4</f>
        <v>0</v>
      </c>
      <c r="V4" s="98" t="n">
        <v>-10.9</v>
      </c>
      <c r="W4" s="107"/>
      <c r="X4" s="108"/>
      <c r="Y4" s="109"/>
      <c r="Z4" s="110"/>
      <c r="AA4" s="111"/>
      <c r="AB4" s="112"/>
      <c r="AC4" s="109"/>
      <c r="AD4" s="109"/>
      <c r="AE4" s="113"/>
      <c r="AF4" s="113"/>
      <c r="AG4" s="111"/>
      <c r="AH4" s="114"/>
      <c r="AI4" s="113"/>
      <c r="AJ4" s="113"/>
      <c r="AK4" s="113"/>
      <c r="AL4" s="113"/>
      <c r="AM4" s="113"/>
      <c r="AN4" s="113"/>
    </row>
    <row collapsed="false" customFormat="false" customHeight="true" hidden="false" ht="25.5" outlineLevel="0" r="5">
      <c r="A5" s="105" t="inlineStr">
        <f aca="false">A4</f>
        <is>
          <t/>
        </is>
      </c>
      <c r="B5" s="88" t="n">
        <f aca="false">IF(import!A5="","",import!A5)</f>
        <v>1988419699</v>
      </c>
      <c r="C5" s="88" t="str">
        <f aca="false">IF(import!E5="","",import!E5)</f>
        <v>EURJPY</v>
      </c>
      <c r="D5" s="88" t="n">
        <f aca="false">IF(import!D5="","",import!D5)</f>
        <v>1</v>
      </c>
      <c r="E5" s="88" t="str">
        <f aca="false">IF(import!B5="","",import!B5)</f>
        <v>2014.06.10 11:20:28</v>
      </c>
      <c r="F5" s="88" t="str">
        <f aca="false">IF(import!I5="","",import!I5)</f>
        <v>2014.06.10 11:21:46</v>
      </c>
      <c r="G5" s="88" t="n">
        <f aca="false">IF(import!N5="","",import!N5)</f>
        <v>47.9</v>
      </c>
      <c r="H5" s="88" t="n">
        <f aca="false">IF(import!K5="","",import!K5)</f>
        <v>-4.88</v>
      </c>
      <c r="I5" s="89" t="n">
        <f aca="false">IF(H5="","",G5-H5)</f>
        <v>52.78</v>
      </c>
      <c r="J5" s="72" t="s">
        <v>71</v>
      </c>
      <c r="K5" s="88" t="n">
        <f aca="false">IF(import!AA5="","",import!AA5)</f>
        <v>4.9</v>
      </c>
      <c r="L5" s="91" t="n">
        <v>0</v>
      </c>
      <c r="M5" s="92"/>
      <c r="N5" s="93" t="s">
        <v>73</v>
      </c>
      <c r="O5" s="88" t="str">
        <f aca="false">IF(import!Y5="","",import!Y5)</f>
        <v>Sell</v>
      </c>
      <c r="P5" s="106"/>
      <c r="Q5" s="106"/>
      <c r="R5" s="106"/>
      <c r="S5" s="95"/>
      <c r="T5" s="96" t="n">
        <v>4.9</v>
      </c>
      <c r="U5" s="97" t="n">
        <f aca="false">T5-K5</f>
        <v>0</v>
      </c>
      <c r="V5" s="98" t="n">
        <v>4.9</v>
      </c>
      <c r="W5" s="107"/>
      <c r="X5" s="108"/>
      <c r="Y5" s="109"/>
      <c r="Z5" s="110"/>
      <c r="AA5" s="111"/>
      <c r="AB5" s="112"/>
      <c r="AC5" s="109"/>
      <c r="AD5" s="109"/>
      <c r="AE5" s="113"/>
      <c r="AF5" s="113"/>
      <c r="AG5" s="111"/>
      <c r="AH5" s="114"/>
      <c r="AI5" s="113"/>
      <c r="AJ5" s="113"/>
      <c r="AK5" s="113"/>
      <c r="AL5" s="113"/>
      <c r="AM5" s="113"/>
      <c r="AN5" s="113"/>
    </row>
    <row collapsed="false" customFormat="false" customHeight="true" hidden="false" ht="25.5" outlineLevel="0" r="6">
      <c r="A6" s="105" t="inlineStr">
        <f aca="false">A5</f>
        <is>
          <t/>
        </is>
      </c>
      <c r="B6" s="88" t="n">
        <f aca="false">IF(import!A6="","",import!A6)</f>
        <v>1988424234</v>
      </c>
      <c r="C6" s="88" t="str">
        <f aca="false">IF(import!E6="","",import!E6)</f>
        <v>EURAUD</v>
      </c>
      <c r="D6" s="88" t="n">
        <f aca="false">IF(import!D6="","",import!D6)</f>
        <v>10.4</v>
      </c>
      <c r="E6" s="88" t="str">
        <f aca="false">IF(import!B6="","",import!B6)</f>
        <v>2014.06.10 11:47:51</v>
      </c>
      <c r="F6" s="88" t="str">
        <f aca="false">IF(import!I6="","",import!I6)</f>
        <v>2014.06.10 12:48:07</v>
      </c>
      <c r="G6" s="88" t="n">
        <f aca="false">IF(import!N6="","",import!N6)</f>
        <v>778.86</v>
      </c>
      <c r="H6" s="88" t="n">
        <f aca="false">IF(import!K6="","",import!K6)</f>
        <v>-50.77</v>
      </c>
      <c r="I6" s="89" t="n">
        <f aca="false">IF(H6="","",G6-H6)</f>
        <v>829.63</v>
      </c>
      <c r="J6" s="72" t="s">
        <v>71</v>
      </c>
      <c r="K6" s="88" t="n">
        <f aca="false">IF(import!AA6="","",import!AA6)</f>
        <v>8</v>
      </c>
      <c r="L6" s="91" t="n">
        <v>-6.1</v>
      </c>
      <c r="M6" s="92"/>
      <c r="N6" s="93" t="s">
        <v>73</v>
      </c>
      <c r="O6" s="88" t="str">
        <f aca="false">IF(import!Y6="","",import!Y6)</f>
        <v>Sell</v>
      </c>
      <c r="P6" s="106" t="s">
        <v>74</v>
      </c>
      <c r="Q6" s="106"/>
      <c r="R6" s="106"/>
      <c r="S6" s="95"/>
      <c r="T6" s="96" t="n">
        <v>8</v>
      </c>
      <c r="U6" s="97" t="n">
        <f aca="false">T6-K6</f>
        <v>0</v>
      </c>
      <c r="V6" s="98" t="n">
        <v>8</v>
      </c>
      <c r="W6" s="107"/>
      <c r="X6" s="108"/>
      <c r="Y6" s="109"/>
      <c r="Z6" s="110"/>
      <c r="AA6" s="111"/>
      <c r="AB6" s="112"/>
      <c r="AC6" s="109"/>
      <c r="AD6" s="109"/>
      <c r="AE6" s="113"/>
      <c r="AF6" s="113"/>
      <c r="AG6" s="111"/>
      <c r="AH6" s="114"/>
      <c r="AI6" s="113"/>
      <c r="AJ6" s="113"/>
      <c r="AK6" s="113"/>
      <c r="AL6" s="113"/>
      <c r="AM6" s="113"/>
      <c r="AN6" s="113"/>
    </row>
    <row collapsed="false" customFormat="false" customHeight="true" hidden="false" ht="25.5" outlineLevel="0" r="7">
      <c r="A7" s="105" t="n">
        <v>41801</v>
      </c>
      <c r="B7" s="88" t="n">
        <f aca="false">IF(import!A7="","",import!A7)</f>
        <v>1988603855</v>
      </c>
      <c r="C7" s="88" t="str">
        <f aca="false">IF(import!E7="","",import!E7)</f>
        <v>EURJPY</v>
      </c>
      <c r="D7" s="88" t="n">
        <f aca="false">IF(import!D7="","",import!D7)</f>
        <v>10.14</v>
      </c>
      <c r="E7" s="88" t="str">
        <f aca="false">IF(import!B7="","",import!B7)</f>
        <v>2014.06.11 10:05:12</v>
      </c>
      <c r="F7" s="88" t="str">
        <f aca="false">IF(import!I7="","",import!I7)</f>
        <v>2014.06.11 12:03:47</v>
      </c>
      <c r="G7" s="88" t="n">
        <f aca="false">IF(import!N7="","",import!N7)</f>
        <v>1844.79</v>
      </c>
      <c r="H7" s="88" t="n">
        <f aca="false">IF(import!K7="","",import!K7)</f>
        <v>-49.41</v>
      </c>
      <c r="I7" s="89" t="n">
        <f aca="false">IF(H7="","",G7-H7)</f>
        <v>1894.2</v>
      </c>
      <c r="J7" s="72" t="s">
        <v>67</v>
      </c>
      <c r="K7" s="88" t="n">
        <f aca="false">IF(import!AA7="","",import!AA7)</f>
        <v>18.6</v>
      </c>
      <c r="L7" s="91" t="n">
        <v>9.1</v>
      </c>
      <c r="M7" s="92"/>
      <c r="N7" s="93" t="s">
        <v>73</v>
      </c>
      <c r="O7" s="88" t="str">
        <f aca="false">IF(import!Y7="","",import!Y7)</f>
        <v>Sell</v>
      </c>
      <c r="P7" s="106"/>
      <c r="Q7" s="106"/>
      <c r="R7" s="106"/>
      <c r="S7" s="95"/>
      <c r="T7" s="96" t="n">
        <v>18.6</v>
      </c>
      <c r="U7" s="97" t="n">
        <f aca="false">T7-K7</f>
        <v>0</v>
      </c>
      <c r="V7" s="98" t="n">
        <v>18.6</v>
      </c>
      <c r="W7" s="107"/>
      <c r="X7" s="108"/>
      <c r="Y7" s="109"/>
      <c r="Z7" s="110"/>
      <c r="AA7" s="111"/>
      <c r="AB7" s="112"/>
      <c r="AC7" s="109"/>
      <c r="AD7" s="109"/>
      <c r="AE7" s="113"/>
      <c r="AF7" s="113"/>
      <c r="AG7" s="111"/>
      <c r="AH7" s="114"/>
      <c r="AI7" s="113"/>
      <c r="AJ7" s="113"/>
      <c r="AK7" s="113"/>
      <c r="AL7" s="113"/>
      <c r="AM7" s="113"/>
      <c r="AN7" s="113"/>
    </row>
    <row collapsed="false" customFormat="false" customHeight="true" hidden="false" ht="25.5" outlineLevel="0" r="8">
      <c r="A8" s="105" t="inlineStr">
        <f aca="false">A7</f>
        <is>
          <t/>
        </is>
      </c>
      <c r="B8" s="88" t="n">
        <f aca="false">IF(import!A8="","",import!A8)</f>
        <v>1988621191</v>
      </c>
      <c r="C8" s="88" t="str">
        <f aca="false">IF(import!E8="","",import!E8)</f>
        <v>EURJPY</v>
      </c>
      <c r="D8" s="88" t="n">
        <f aca="false">IF(import!D8="","",import!D8)</f>
        <v>10.5</v>
      </c>
      <c r="E8" s="88" t="str">
        <f aca="false">IF(import!B8="","",import!B8)</f>
        <v>2014.06.11 12:08:44</v>
      </c>
      <c r="F8" s="88" t="str">
        <f aca="false">IF(import!I8="","",import!I8)</f>
        <v>2014.06.11 12:13:24</v>
      </c>
      <c r="G8" s="88" t="n">
        <f aca="false">IF(import!N8="","",import!N8)</f>
        <v>20.57</v>
      </c>
      <c r="H8" s="88" t="n">
        <f aca="false">IF(import!K8="","",import!K8)</f>
        <v>-51.16</v>
      </c>
      <c r="I8" s="89" t="n">
        <f aca="false">IF(H8="","",G8-H8)</f>
        <v>71.73</v>
      </c>
      <c r="J8" s="72" t="s">
        <v>67</v>
      </c>
      <c r="K8" s="88" t="n">
        <f aca="false">IF(import!AA8="","",import!AA8)</f>
        <v>0.2</v>
      </c>
      <c r="L8" s="91" t="n">
        <v>-5.4</v>
      </c>
      <c r="M8" s="92"/>
      <c r="N8" s="93" t="s">
        <v>73</v>
      </c>
      <c r="O8" s="88" t="str">
        <f aca="false">IF(import!Y8="","",import!Y8)</f>
        <v>Sell</v>
      </c>
      <c r="P8" s="106"/>
      <c r="Q8" s="106"/>
      <c r="R8" s="106"/>
      <c r="S8" s="95"/>
      <c r="T8" s="96" t="n">
        <v>0.2</v>
      </c>
      <c r="U8" s="97" t="n">
        <f aca="false">T8-K8</f>
        <v>0</v>
      </c>
      <c r="V8" s="98" t="n">
        <v>0.2</v>
      </c>
      <c r="W8" s="107"/>
      <c r="X8" s="108"/>
      <c r="Y8" s="109"/>
      <c r="Z8" s="110"/>
      <c r="AA8" s="111"/>
      <c r="AB8" s="112"/>
      <c r="AC8" s="109"/>
      <c r="AD8" s="109"/>
      <c r="AE8" s="113"/>
      <c r="AF8" s="113"/>
      <c r="AG8" s="111"/>
      <c r="AH8" s="114"/>
      <c r="AI8" s="113"/>
      <c r="AJ8" s="113"/>
      <c r="AK8" s="113"/>
      <c r="AL8" s="113"/>
      <c r="AM8" s="113"/>
      <c r="AN8" s="113"/>
    </row>
    <row collapsed="false" customFormat="false" customHeight="true" hidden="false" ht="25.5" outlineLevel="0" r="9">
      <c r="A9" s="105" t="inlineStr">
        <f aca="false">A8</f>
        <is>
          <t/>
        </is>
      </c>
      <c r="B9" s="88" t="n">
        <f aca="false">IF(import!A9="","",import!A9)</f>
        <v>1988622247</v>
      </c>
      <c r="C9" s="88" t="str">
        <f aca="false">IF(import!E9="","",import!E9)</f>
        <v>GBPJPY</v>
      </c>
      <c r="D9" s="88" t="n">
        <f aca="false">IF(import!D9="","",import!D9)</f>
        <v>10.4</v>
      </c>
      <c r="E9" s="88" t="str">
        <f aca="false">IF(import!B9="","",import!B9)</f>
        <v>2014.06.12 05:14:35</v>
      </c>
      <c r="F9" s="88" t="str">
        <f aca="false">IF(import!I9="","",import!I9)</f>
        <v>2014.06.12 09:52:27</v>
      </c>
      <c r="G9" s="88" t="n">
        <f aca="false">IF(import!N9="","",import!N9)</f>
        <v>1161.64</v>
      </c>
      <c r="H9" s="88" t="n">
        <f aca="false">IF(import!K9="","",import!K9)</f>
        <v>-62.89</v>
      </c>
      <c r="I9" s="89" t="n">
        <f aca="false">IF(H9="","",G9-H9)</f>
        <v>1224.53</v>
      </c>
      <c r="J9" s="72" t="s">
        <v>67</v>
      </c>
      <c r="K9" s="88" t="n">
        <f aca="false">IF(import!AA9="","",import!AA9)</f>
        <v>11.4</v>
      </c>
      <c r="L9" s="91" t="n">
        <v>-9.7</v>
      </c>
      <c r="M9" s="92" t="n">
        <v>8.7</v>
      </c>
      <c r="N9" s="93" t="s">
        <v>75</v>
      </c>
      <c r="O9" s="88" t="str">
        <f aca="false">IF(import!Y9="","",import!Y9)</f>
        <v>Buy</v>
      </c>
      <c r="P9" s="106" t="s">
        <v>76</v>
      </c>
      <c r="Q9" s="106"/>
      <c r="R9" s="106"/>
      <c r="S9" s="95"/>
      <c r="T9" s="96" t="n">
        <v>11.4</v>
      </c>
      <c r="U9" s="97" t="n">
        <f aca="false">T9-K9</f>
        <v>0</v>
      </c>
      <c r="V9" s="98" t="n">
        <v>11.4</v>
      </c>
      <c r="W9" s="107"/>
      <c r="X9" s="108"/>
      <c r="Y9" s="109"/>
      <c r="Z9" s="110"/>
      <c r="AA9" s="111"/>
      <c r="AB9" s="112"/>
      <c r="AC9" s="109"/>
      <c r="AD9" s="109"/>
      <c r="AE9" s="113"/>
      <c r="AF9" s="113"/>
      <c r="AG9" s="111"/>
      <c r="AH9" s="114"/>
      <c r="AI9" s="113"/>
      <c r="AJ9" s="113"/>
      <c r="AK9" s="113"/>
      <c r="AL9" s="113"/>
      <c r="AM9" s="113"/>
      <c r="AN9" s="113"/>
    </row>
    <row collapsed="false" customFormat="false" customHeight="true" hidden="false" ht="25.5" outlineLevel="0" r="10">
      <c r="A10" s="105" t="inlineStr">
        <f aca="false">A9</f>
        <is>
          <t/>
        </is>
      </c>
      <c r="B10" s="88" t="n">
        <f aca="false">IF(import!A10="","",import!A10)</f>
        <v>1988622270</v>
      </c>
      <c r="C10" s="88" t="str">
        <f aca="false">IF(import!E10="","",import!E10)</f>
        <v>GBPJPY</v>
      </c>
      <c r="D10" s="88" t="n">
        <f aca="false">IF(import!D10="","",import!D10)</f>
        <v>10.4</v>
      </c>
      <c r="E10" s="88" t="str">
        <f aca="false">IF(import!B10="","",import!B10)</f>
        <v>2014.06.11 12:19:34</v>
      </c>
      <c r="F10" s="88" t="str">
        <f aca="false">IF(import!I10="","",import!I10)</f>
        <v>2014.06.11 12:21:02</v>
      </c>
      <c r="G10" s="88" t="n">
        <f aca="false">IF(import!N10="","",import!N10)</f>
        <v>0</v>
      </c>
      <c r="H10" s="88" t="n">
        <f aca="false">IF(import!K10="","",import!K10)</f>
        <v>-62.87</v>
      </c>
      <c r="I10" s="89" t="n">
        <f aca="false">IF(H10="","",G10-H10)</f>
        <v>62.87</v>
      </c>
      <c r="J10" s="72" t="s">
        <v>71</v>
      </c>
      <c r="K10" s="88" t="n">
        <f aca="false">IF(import!AA10="","",import!AA10)</f>
        <v>0</v>
      </c>
      <c r="L10" s="91"/>
      <c r="M10" s="92" t="n">
        <v>6.7</v>
      </c>
      <c r="N10" s="93" t="s">
        <v>68</v>
      </c>
      <c r="O10" s="88" t="str">
        <f aca="false">IF(import!Y10="","",import!Y10)</f>
        <v>Sell</v>
      </c>
      <c r="P10" s="106" t="s">
        <v>77</v>
      </c>
      <c r="Q10" s="106"/>
      <c r="R10" s="106"/>
      <c r="S10" s="95"/>
      <c r="T10" s="96" t="n">
        <v>0</v>
      </c>
      <c r="U10" s="97" t="n">
        <f aca="false">T10-K10</f>
        <v>0</v>
      </c>
      <c r="V10" s="98" t="n">
        <v>0</v>
      </c>
      <c r="W10" s="107"/>
      <c r="X10" s="108"/>
      <c r="Y10" s="109"/>
      <c r="Z10" s="110"/>
      <c r="AA10" s="111"/>
      <c r="AB10" s="112"/>
      <c r="AC10" s="109"/>
      <c r="AD10" s="109"/>
      <c r="AE10" s="113"/>
      <c r="AF10" s="113"/>
      <c r="AG10" s="111"/>
      <c r="AH10" s="114"/>
      <c r="AI10" s="113"/>
      <c r="AJ10" s="113"/>
      <c r="AK10" s="113"/>
      <c r="AL10" s="113"/>
      <c r="AM10" s="113"/>
      <c r="AN10" s="113"/>
    </row>
    <row collapsed="false" customFormat="false" customHeight="true" hidden="false" ht="25.5" outlineLevel="0" r="11">
      <c r="A11" s="105" t="inlineStr">
        <f aca="false">A10</f>
        <is>
          <t/>
        </is>
      </c>
      <c r="B11" s="88" t="n">
        <f aca="false">IF(import!A11="","",import!A11)</f>
        <v>1988623124</v>
      </c>
      <c r="C11" s="88" t="str">
        <f aca="false">IF(import!E11="","",import!E11)</f>
        <v>GBPJPY</v>
      </c>
      <c r="D11" s="88" t="n">
        <f aca="false">IF(import!D11="","",import!D11)</f>
        <v>10.4</v>
      </c>
      <c r="E11" s="88" t="str">
        <f aca="false">IF(import!B11="","",import!B11)</f>
        <v>2014.06.11 12:24:27</v>
      </c>
      <c r="F11" s="88" t="str">
        <f aca="false">IF(import!I11="","",import!I11)</f>
        <v>2014.06.11 12:42:18</v>
      </c>
      <c r="G11" s="88" t="n">
        <f aca="false">IF(import!N11="","",import!N11)</f>
        <v>397.39</v>
      </c>
      <c r="H11" s="88" t="n">
        <f aca="false">IF(import!K11="","",import!K11)</f>
        <v>-62.88</v>
      </c>
      <c r="I11" s="89" t="n">
        <f aca="false">IF(H11="","",G11-H11)</f>
        <v>460.27</v>
      </c>
      <c r="J11" s="72" t="s">
        <v>71</v>
      </c>
      <c r="K11" s="88" t="n">
        <f aca="false">IF(import!AA11="","",import!AA11)</f>
        <v>3.9</v>
      </c>
      <c r="L11" s="91"/>
      <c r="M11" s="92" t="n">
        <v>8.1</v>
      </c>
      <c r="N11" s="93"/>
      <c r="O11" s="88" t="str">
        <f aca="false">IF(import!Y11="","",import!Y11)</f>
        <v>Sell</v>
      </c>
      <c r="P11" s="106"/>
      <c r="Q11" s="106"/>
      <c r="R11" s="106"/>
      <c r="S11" s="95"/>
      <c r="T11" s="96" t="n">
        <v>3.9</v>
      </c>
      <c r="U11" s="97" t="n">
        <f aca="false">T11-K11</f>
        <v>0</v>
      </c>
      <c r="V11" s="98" t="n">
        <v>3.9</v>
      </c>
      <c r="W11" s="107"/>
      <c r="X11" s="108"/>
      <c r="Y11" s="109"/>
      <c r="Z11" s="110"/>
      <c r="AA11" s="111"/>
      <c r="AB11" s="112"/>
      <c r="AC11" s="109"/>
      <c r="AD11" s="109"/>
      <c r="AE11" s="113"/>
      <c r="AF11" s="113"/>
      <c r="AG11" s="111"/>
      <c r="AH11" s="114"/>
      <c r="AI11" s="113"/>
      <c r="AJ11" s="113"/>
      <c r="AK11" s="113"/>
      <c r="AL11" s="113"/>
      <c r="AM11" s="113"/>
      <c r="AN11" s="113"/>
    </row>
    <row collapsed="false" customFormat="false" customHeight="true" hidden="false" ht="25.5" outlineLevel="0" r="12">
      <c r="A12" s="105" t="inlineStr">
        <f aca="false">A11</f>
        <is>
          <t/>
        </is>
      </c>
      <c r="B12" s="88" t="n">
        <f aca="false">IF(import!A12="","",import!A12)</f>
        <v>1988650197</v>
      </c>
      <c r="C12" s="88" t="str">
        <f aca="false">IF(import!E12="","",import!E12)</f>
        <v>EURCAD</v>
      </c>
      <c r="D12" s="88" t="n">
        <f aca="false">IF(import!D12="","",import!D12)</f>
        <v>11.2</v>
      </c>
      <c r="E12" s="88" t="str">
        <f aca="false">IF(import!B12="","",import!B12)</f>
        <v>2014.06.11 16:30:30</v>
      </c>
      <c r="F12" s="88" t="str">
        <f aca="false">IF(import!I12="","",import!I12)</f>
        <v>2014.06.11 16:35:56</v>
      </c>
      <c r="G12" s="88" t="n">
        <f aca="false">IF(import!N12="","",import!N12)</f>
        <v>133.91</v>
      </c>
      <c r="H12" s="88" t="n">
        <f aca="false">IF(import!K12="","",import!K12)</f>
        <v>-54.61</v>
      </c>
      <c r="I12" s="89" t="n">
        <f aca="false">IF(H12="","",G12-H12)</f>
        <v>188.52</v>
      </c>
      <c r="J12" s="72" t="s">
        <v>71</v>
      </c>
      <c r="K12" s="88" t="n">
        <f aca="false">IF(import!AA12="","",import!AA12)</f>
        <v>1.3</v>
      </c>
      <c r="L12" s="91" t="n">
        <v>0</v>
      </c>
      <c r="M12" s="92" t="n">
        <v>4.9</v>
      </c>
      <c r="N12" s="93" t="s">
        <v>68</v>
      </c>
      <c r="O12" s="88" t="str">
        <f aca="false">IF(import!Y12="","",import!Y12)</f>
        <v>Sell</v>
      </c>
      <c r="P12" s="106"/>
      <c r="Q12" s="106"/>
      <c r="R12" s="106"/>
      <c r="S12" s="95"/>
      <c r="T12" s="96" t="n">
        <v>1.3</v>
      </c>
      <c r="U12" s="97" t="n">
        <f aca="false">T12-K12</f>
        <v>0</v>
      </c>
      <c r="V12" s="98" t="n">
        <v>1.3</v>
      </c>
      <c r="W12" s="107"/>
      <c r="X12" s="108"/>
      <c r="Y12" s="109"/>
      <c r="Z12" s="110"/>
      <c r="AA12" s="111"/>
      <c r="AB12" s="112"/>
      <c r="AC12" s="109"/>
      <c r="AD12" s="109"/>
      <c r="AE12" s="113"/>
      <c r="AF12" s="113"/>
      <c r="AG12" s="111"/>
      <c r="AH12" s="114"/>
      <c r="AI12" s="113"/>
      <c r="AJ12" s="113"/>
      <c r="AK12" s="113"/>
      <c r="AL12" s="113"/>
      <c r="AM12" s="113"/>
      <c r="AN12" s="113"/>
    </row>
    <row collapsed="false" customFormat="false" customHeight="true" hidden="false" ht="25.5" outlineLevel="0" r="13">
      <c r="A13" s="105" t="n">
        <v>41802</v>
      </c>
      <c r="B13" s="88" t="n">
        <f aca="false">IF(import!A13="","",import!A13)</f>
        <v>1988730752</v>
      </c>
      <c r="C13" s="88" t="str">
        <f aca="false">IF(import!E13="","",import!E13)</f>
        <v>EURJPY</v>
      </c>
      <c r="D13" s="88" t="n">
        <f aca="false">IF(import!D13="","",import!D13)</f>
        <v>7</v>
      </c>
      <c r="E13" s="88" t="str">
        <f aca="false">IF(import!B13="","",import!B13)</f>
        <v>2014.06.12 10:39:41</v>
      </c>
      <c r="F13" s="88" t="str">
        <f aca="false">IF(import!I13="","",import!I13)</f>
        <v>2014.06.12 10:58:57</v>
      </c>
      <c r="G13" s="88" t="n">
        <f aca="false">IF(import!N13="","",import!N13)</f>
        <v>-356.58</v>
      </c>
      <c r="H13" s="88" t="n">
        <f aca="false">IF(import!K13="","",import!K13)</f>
        <v>-34.1</v>
      </c>
      <c r="I13" s="89" t="n">
        <f aca="false">IF(H13="","",G13-H13)</f>
        <v>-322.48</v>
      </c>
      <c r="J13" s="72" t="s">
        <v>71</v>
      </c>
      <c r="K13" s="88" t="n">
        <f aca="false">IF(import!AA13="","",import!AA13)</f>
        <v>-5.2</v>
      </c>
      <c r="L13" s="91" t="n">
        <v>-6</v>
      </c>
      <c r="M13" s="92" t="n">
        <v>13</v>
      </c>
      <c r="N13" s="93" t="s">
        <v>78</v>
      </c>
      <c r="O13" s="88" t="str">
        <f aca="false">IF(import!Y13="","",import!Y13)</f>
        <v>Sell</v>
      </c>
      <c r="P13" s="106"/>
      <c r="Q13" s="106"/>
      <c r="R13" s="106"/>
      <c r="S13" s="95"/>
      <c r="T13" s="96" t="n">
        <v>-5.2</v>
      </c>
      <c r="U13" s="97" t="n">
        <f aca="false">T13-K13</f>
        <v>0</v>
      </c>
      <c r="V13" s="98" t="n">
        <v>-5.2</v>
      </c>
      <c r="W13" s="107"/>
      <c r="X13" s="108"/>
      <c r="Y13" s="109"/>
      <c r="Z13" s="110"/>
      <c r="AA13" s="111"/>
      <c r="AB13" s="112"/>
      <c r="AC13" s="109"/>
      <c r="AD13" s="109"/>
      <c r="AE13" s="113"/>
      <c r="AF13" s="113"/>
      <c r="AG13" s="111"/>
      <c r="AH13" s="114"/>
      <c r="AI13" s="113"/>
      <c r="AJ13" s="113"/>
      <c r="AK13" s="113"/>
      <c r="AL13" s="113"/>
      <c r="AM13" s="113"/>
      <c r="AN13" s="113"/>
    </row>
    <row collapsed="false" customFormat="false" customHeight="true" hidden="false" ht="25.5" outlineLevel="0" r="14">
      <c r="A14" s="105" t="inlineStr">
        <f aca="false">A13</f>
        <is>
          <t/>
        </is>
      </c>
      <c r="B14" s="88" t="n">
        <f aca="false">IF(import!A14="","",import!A14)</f>
        <v>1988730846</v>
      </c>
      <c r="C14" s="88" t="str">
        <f aca="false">IF(import!E14="","",import!E14)</f>
        <v>EURJPY</v>
      </c>
      <c r="D14" s="88" t="n">
        <f aca="false">IF(import!D14="","",import!D14)</f>
        <v>7</v>
      </c>
      <c r="E14" s="88" t="str">
        <f aca="false">IF(import!B14="","",import!B14)</f>
        <v>2014.06.12 09:50:42</v>
      </c>
      <c r="F14" s="88" t="str">
        <f aca="false">IF(import!I14="","",import!I14)</f>
        <v>2014.06.12 09:56:02</v>
      </c>
      <c r="G14" s="88" t="n">
        <f aca="false">IF(import!N14="","",import!N14)</f>
        <v>514.31</v>
      </c>
      <c r="H14" s="88" t="n">
        <f aca="false">IF(import!K14="","",import!K14)</f>
        <v>-34.12</v>
      </c>
      <c r="I14" s="89" t="n">
        <f aca="false">IF(H14="","",G14-H14)</f>
        <v>548.43</v>
      </c>
      <c r="J14" s="72" t="s">
        <v>71</v>
      </c>
      <c r="K14" s="88" t="n">
        <f aca="false">IF(import!AA14="","",import!AA14)</f>
        <v>7.5</v>
      </c>
      <c r="L14" s="91" t="n">
        <v>0</v>
      </c>
      <c r="M14" s="92" t="n">
        <v>9</v>
      </c>
      <c r="N14" s="93" t="s">
        <v>79</v>
      </c>
      <c r="O14" s="88" t="str">
        <f aca="false">IF(import!Y14="","",import!Y14)</f>
        <v>Buy</v>
      </c>
      <c r="P14" s="106"/>
      <c r="Q14" s="106"/>
      <c r="R14" s="106"/>
      <c r="S14" s="95"/>
      <c r="T14" s="96" t="n">
        <v>7.5</v>
      </c>
      <c r="U14" s="97" t="n">
        <f aca="false">T14-K14</f>
        <v>0</v>
      </c>
      <c r="V14" s="98" t="n">
        <v>7.5</v>
      </c>
      <c r="W14" s="107"/>
      <c r="X14" s="108"/>
      <c r="Y14" s="109"/>
      <c r="Z14" s="110"/>
      <c r="AA14" s="111"/>
      <c r="AB14" s="112"/>
      <c r="AC14" s="109"/>
      <c r="AD14" s="109"/>
      <c r="AE14" s="113"/>
      <c r="AF14" s="113"/>
      <c r="AG14" s="111"/>
      <c r="AH14" s="114"/>
      <c r="AI14" s="113"/>
      <c r="AJ14" s="113"/>
      <c r="AK14" s="113"/>
      <c r="AL14" s="113"/>
      <c r="AM14" s="113"/>
      <c r="AN14" s="113"/>
    </row>
    <row collapsed="false" customFormat="false" customHeight="true" hidden="false" ht="25.5" outlineLevel="0" r="15">
      <c r="A15" s="105" t="inlineStr">
        <f aca="false">A14</f>
        <is>
          <t/>
        </is>
      </c>
      <c r="B15" s="88" t="n">
        <f aca="false">IF(import!A15="","",import!A15)</f>
        <v>1988737641</v>
      </c>
      <c r="C15" s="88" t="str">
        <f aca="false">IF(import!E15="","",import!E15)</f>
        <v>EURAUD</v>
      </c>
      <c r="D15" s="88" t="n">
        <f aca="false">IF(import!D15="","",import!D15)</f>
        <v>11.32</v>
      </c>
      <c r="E15" s="88" t="str">
        <f aca="false">IF(import!B15="","",import!B15)</f>
        <v>2014.06.12 10:35:57</v>
      </c>
      <c r="F15" s="88" t="str">
        <f aca="false">IF(import!I15="","",import!I15)</f>
        <v>2014.06.12 11:05:04</v>
      </c>
      <c r="G15" s="88" t="n">
        <f aca="false">IF(import!N15="","",import!N15)</f>
        <v>-1084.98</v>
      </c>
      <c r="H15" s="88" t="n">
        <f aca="false">IF(import!K15="","",import!K15)</f>
        <v>-55.15</v>
      </c>
      <c r="I15" s="89" t="n">
        <f aca="false">IF(H15="","",G15-H15)</f>
        <v>-1029.83</v>
      </c>
      <c r="J15" s="72" t="s">
        <v>67</v>
      </c>
      <c r="K15" s="88" t="n">
        <f aca="false">IF(import!AA15="","",import!AA15)</f>
        <v>-10.2</v>
      </c>
      <c r="L15" s="91"/>
      <c r="M15" s="92" t="n">
        <v>0</v>
      </c>
      <c r="N15" s="93" t="s">
        <v>80</v>
      </c>
      <c r="O15" s="88" t="str">
        <f aca="false">IF(import!Y15="","",import!Y15)</f>
        <v>Sell</v>
      </c>
      <c r="P15" s="106"/>
      <c r="Q15" s="106"/>
      <c r="R15" s="106"/>
      <c r="S15" s="95"/>
      <c r="T15" s="96" t="n">
        <v>-10.2</v>
      </c>
      <c r="U15" s="97" t="n">
        <f aca="false">T15-K15</f>
        <v>0</v>
      </c>
      <c r="V15" s="98" t="n">
        <v>-10.2</v>
      </c>
      <c r="W15" s="107"/>
      <c r="X15" s="108"/>
      <c r="Y15" s="109"/>
      <c r="Z15" s="110"/>
      <c r="AA15" s="111"/>
      <c r="AB15" s="112"/>
      <c r="AC15" s="109"/>
      <c r="AD15" s="109"/>
      <c r="AE15" s="113"/>
      <c r="AF15" s="113"/>
      <c r="AG15" s="111"/>
      <c r="AH15" s="114"/>
      <c r="AI15" s="113"/>
      <c r="AJ15" s="113"/>
      <c r="AK15" s="113"/>
      <c r="AL15" s="113"/>
      <c r="AM15" s="113"/>
      <c r="AN15" s="113"/>
    </row>
    <row collapsed="false" customFormat="false" customHeight="true" hidden="false" ht="25.5" outlineLevel="0" r="16">
      <c r="A16" s="105" t="inlineStr">
        <f aca="false">A15</f>
        <is>
          <t/>
        </is>
      </c>
      <c r="B16" s="88" t="n">
        <f aca="false">IF(import!A16="","",import!A16)</f>
        <v>1988738059</v>
      </c>
      <c r="C16" s="88" t="str">
        <f aca="false">IF(import!E16="","",import!E16)</f>
        <v>EURCAD</v>
      </c>
      <c r="D16" s="88" t="n">
        <f aca="false">IF(import!D16="","",import!D16)</f>
        <v>10.4</v>
      </c>
      <c r="E16" s="88" t="str">
        <f aca="false">IF(import!B16="","",import!B16)</f>
        <v>2014.06.12 10:39:23</v>
      </c>
      <c r="F16" s="88" t="str">
        <f aca="false">IF(import!I16="","",import!I16)</f>
        <v>2014.06.12 11:09:54</v>
      </c>
      <c r="G16" s="88" t="n">
        <f aca="false">IF(import!N16="","",import!N16)</f>
        <v>928.88</v>
      </c>
      <c r="H16" s="88" t="n">
        <f aca="false">IF(import!K16="","",import!K16)</f>
        <v>-50.66</v>
      </c>
      <c r="I16" s="89" t="n">
        <f aca="false">IF(H16="","",G16-H16)</f>
        <v>979.54</v>
      </c>
      <c r="J16" s="72" t="s">
        <v>71</v>
      </c>
      <c r="K16" s="88" t="n">
        <f aca="false">IF(import!AA16="","",import!AA16)</f>
        <v>9.7</v>
      </c>
      <c r="L16" s="91" t="n">
        <v>-1.3</v>
      </c>
      <c r="M16" s="92" t="n">
        <v>17.6</v>
      </c>
      <c r="N16" s="93"/>
      <c r="O16" s="88" t="str">
        <f aca="false">IF(import!Y16="","",import!Y16)</f>
        <v>Sell</v>
      </c>
      <c r="P16" s="106"/>
      <c r="Q16" s="106"/>
      <c r="R16" s="106"/>
      <c r="S16" s="95"/>
      <c r="T16" s="96" t="n">
        <v>9.7</v>
      </c>
      <c r="U16" s="97" t="n">
        <f aca="false">T16-K16</f>
        <v>0</v>
      </c>
      <c r="V16" s="98" t="n">
        <v>9.7</v>
      </c>
      <c r="W16" s="107"/>
      <c r="X16" s="108"/>
      <c r="Y16" s="109"/>
      <c r="Z16" s="110"/>
      <c r="AA16" s="111"/>
      <c r="AB16" s="112"/>
      <c r="AC16" s="109"/>
      <c r="AD16" s="109"/>
      <c r="AE16" s="113"/>
      <c r="AF16" s="113"/>
      <c r="AG16" s="111"/>
      <c r="AH16" s="114"/>
      <c r="AI16" s="113"/>
      <c r="AJ16" s="113"/>
      <c r="AK16" s="113"/>
      <c r="AL16" s="113"/>
      <c r="AM16" s="113"/>
      <c r="AN16" s="113"/>
    </row>
    <row collapsed="false" customFormat="false" customHeight="true" hidden="false" ht="25.5" outlineLevel="0" r="17">
      <c r="A17" s="105" t="inlineStr">
        <f aca="false">A16</f>
        <is>
          <t/>
        </is>
      </c>
      <c r="B17" s="88" t="n">
        <f aca="false">IF(import!A17="","",import!A17)</f>
        <v>1988743176</v>
      </c>
      <c r="C17" s="88" t="str">
        <f aca="false">IF(import!E17="","",import!E17)</f>
        <v>EURAUD</v>
      </c>
      <c r="D17" s="88" t="n">
        <f aca="false">IF(import!D17="","",import!D17)</f>
        <v>11.32</v>
      </c>
      <c r="E17" s="88" t="str">
        <f aca="false">IF(import!B17="","",import!B17)</f>
        <v>2014.06.12 12:30:49</v>
      </c>
      <c r="F17" s="88" t="str">
        <f aca="false">IF(import!I17="","",import!I17)</f>
        <v>2014.06.12 12:36:16</v>
      </c>
      <c r="G17" s="88" t="n">
        <f aca="false">IF(import!N17="","",import!N17)</f>
        <v>1032.11</v>
      </c>
      <c r="H17" s="88" t="n">
        <f aca="false">IF(import!K17="","",import!K17)</f>
        <v>-55.12</v>
      </c>
      <c r="I17" s="89" t="n">
        <f aca="false">IF(H17="","",G17-H17)</f>
        <v>1087.23</v>
      </c>
      <c r="J17" s="72" t="s">
        <v>71</v>
      </c>
      <c r="K17" s="88" t="n">
        <f aca="false">IF(import!AA17="","",import!AA17)</f>
        <v>9.7</v>
      </c>
      <c r="L17" s="91" t="n">
        <v>0</v>
      </c>
      <c r="M17" s="92" t="n">
        <v>22</v>
      </c>
      <c r="N17" s="93" t="s">
        <v>73</v>
      </c>
      <c r="O17" s="88" t="str">
        <f aca="false">IF(import!Y17="","",import!Y17)</f>
        <v>Sell</v>
      </c>
      <c r="P17" s="106"/>
      <c r="Q17" s="106"/>
      <c r="R17" s="106"/>
      <c r="S17" s="95"/>
      <c r="T17" s="96" t="n">
        <v>9.7</v>
      </c>
      <c r="U17" s="97" t="n">
        <f aca="false">T17-K17</f>
        <v>0</v>
      </c>
      <c r="V17" s="98" t="n">
        <v>9.7</v>
      </c>
      <c r="W17" s="107"/>
      <c r="X17" s="108"/>
      <c r="Y17" s="109"/>
      <c r="Z17" s="110"/>
      <c r="AA17" s="111"/>
      <c r="AB17" s="112"/>
      <c r="AC17" s="109"/>
      <c r="AD17" s="109"/>
      <c r="AE17" s="113"/>
      <c r="AF17" s="113"/>
      <c r="AG17" s="111"/>
      <c r="AH17" s="114"/>
      <c r="AI17" s="113"/>
      <c r="AJ17" s="113"/>
      <c r="AK17" s="113"/>
      <c r="AL17" s="113"/>
      <c r="AM17" s="113"/>
      <c r="AN17" s="113"/>
    </row>
    <row collapsed="false" customFormat="false" customHeight="true" hidden="false" ht="25.5" outlineLevel="0" r="18">
      <c r="A18" s="105" t="inlineStr">
        <f aca="false">A17</f>
        <is>
          <t/>
        </is>
      </c>
      <c r="B18" s="88" t="n">
        <f aca="false">IF(import!A18="","",import!A18)</f>
        <v>1988760877</v>
      </c>
      <c r="C18" s="88" t="str">
        <f aca="false">IF(import!E18="","",import!E18)</f>
        <v>EURJPY</v>
      </c>
      <c r="D18" s="88" t="n">
        <f aca="false">IF(import!D18="","",import!D18)</f>
        <v>11</v>
      </c>
      <c r="E18" s="88" t="str">
        <f aca="false">IF(import!B18="","",import!B18)</f>
        <v>2014.06.13 07:06:40</v>
      </c>
      <c r="F18" s="88" t="str">
        <f aca="false">IF(import!I18="","",import!I18)</f>
        <v>2014.06.13 09:24:15</v>
      </c>
      <c r="G18" s="88" t="n">
        <f aca="false">IF(import!N18="","",import!N18)</f>
        <v>2684.16</v>
      </c>
      <c r="H18" s="88" t="n">
        <f aca="false">IF(import!K18="","",import!K18)</f>
        <v>-53.7</v>
      </c>
      <c r="I18" s="89" t="n">
        <f aca="false">IF(H18="","",G18-H18)</f>
        <v>2737.86</v>
      </c>
      <c r="J18" s="72" t="s">
        <v>67</v>
      </c>
      <c r="K18" s="88" t="n">
        <f aca="false">IF(import!AA18="","",import!AA18)</f>
        <v>24.9</v>
      </c>
      <c r="L18" s="91"/>
      <c r="M18" s="92"/>
      <c r="N18" s="93" t="s">
        <v>73</v>
      </c>
      <c r="O18" s="88" t="str">
        <f aca="false">IF(import!Y18="","",import!Y18)</f>
        <v>Buy</v>
      </c>
      <c r="P18" s="106" t="s">
        <v>81</v>
      </c>
      <c r="Q18" s="106"/>
      <c r="R18" s="106"/>
      <c r="S18" s="95"/>
      <c r="T18" s="96" t="n">
        <v>24.9</v>
      </c>
      <c r="U18" s="97" t="n">
        <f aca="false">T18-K18</f>
        <v>0</v>
      </c>
      <c r="V18" s="98" t="n">
        <v>24.9</v>
      </c>
      <c r="W18" s="107"/>
      <c r="X18" s="108"/>
      <c r="Y18" s="109"/>
      <c r="Z18" s="110"/>
      <c r="AA18" s="111"/>
      <c r="AB18" s="112"/>
      <c r="AC18" s="109"/>
      <c r="AD18" s="109"/>
      <c r="AE18" s="113"/>
      <c r="AF18" s="113"/>
      <c r="AG18" s="111"/>
      <c r="AH18" s="114"/>
      <c r="AI18" s="113"/>
      <c r="AJ18" s="113"/>
      <c r="AK18" s="113"/>
      <c r="AL18" s="113"/>
      <c r="AM18" s="113"/>
      <c r="AN18" s="113"/>
    </row>
    <row collapsed="false" customFormat="false" customHeight="true" hidden="false" ht="25.5" outlineLevel="0" r="19">
      <c r="A19" s="105" t="inlineStr">
        <f aca="false">A18</f>
        <is>
          <t/>
        </is>
      </c>
      <c r="B19" s="88" t="n">
        <f aca="false">IF(import!A19="","",import!A19)</f>
        <v>1988768295</v>
      </c>
      <c r="C19" s="88" t="str">
        <f aca="false">IF(import!E19="","",import!E19)</f>
        <v>GBPJPY</v>
      </c>
      <c r="D19" s="88" t="n">
        <f aca="false">IF(import!D19="","",import!D19)</f>
        <v>10.94</v>
      </c>
      <c r="E19" s="88" t="str">
        <f aca="false">IF(import!B19="","",import!B19)</f>
        <v>2014.06.12 15:31:37</v>
      </c>
      <c r="F19" s="88" t="str">
        <f aca="false">IF(import!I19="","",import!I19)</f>
        <v>2014.06.12 15:34:03</v>
      </c>
      <c r="G19" s="88" t="n">
        <f aca="false">IF(import!N19="","",import!N19)</f>
        <v>-1137.01</v>
      </c>
      <c r="H19" s="88" t="n">
        <f aca="false">IF(import!K19="","",import!K19)</f>
        <v>-66.32</v>
      </c>
      <c r="I19" s="89" t="n">
        <f aca="false">IF(H19="","",G19-H19)</f>
        <v>-1070.69</v>
      </c>
      <c r="J19" s="72" t="s">
        <v>71</v>
      </c>
      <c r="K19" s="88" t="n">
        <f aca="false">IF(import!AA19="","",import!AA19)</f>
        <v>-10.6</v>
      </c>
      <c r="L19" s="91"/>
      <c r="M19" s="92" t="n">
        <v>4.6</v>
      </c>
      <c r="N19" s="93" t="s">
        <v>68</v>
      </c>
      <c r="O19" s="88" t="str">
        <f aca="false">IF(import!Y19="","",import!Y19)</f>
        <v>Buy</v>
      </c>
      <c r="P19" s="106"/>
      <c r="Q19" s="106"/>
      <c r="R19" s="106"/>
      <c r="S19" s="95"/>
      <c r="T19" s="96" t="n">
        <v>-10.6</v>
      </c>
      <c r="U19" s="97" t="n">
        <f aca="false">T19-K19</f>
        <v>0</v>
      </c>
      <c r="V19" s="98" t="n">
        <v>-10.6</v>
      </c>
      <c r="W19" s="107"/>
      <c r="X19" s="108"/>
      <c r="Y19" s="109"/>
      <c r="Z19" s="110"/>
      <c r="AA19" s="111"/>
      <c r="AB19" s="112"/>
      <c r="AC19" s="109"/>
      <c r="AD19" s="109"/>
      <c r="AE19" s="113"/>
      <c r="AF19" s="113"/>
      <c r="AG19" s="111"/>
      <c r="AH19" s="114"/>
      <c r="AI19" s="113"/>
      <c r="AJ19" s="113"/>
      <c r="AK19" s="113"/>
      <c r="AL19" s="113"/>
      <c r="AM19" s="113"/>
      <c r="AN19" s="113"/>
    </row>
    <row collapsed="false" customFormat="false" customHeight="true" hidden="false" ht="25.5" outlineLevel="0" r="20">
      <c r="A20" s="105" t="inlineStr">
        <f aca="false">A19</f>
        <is>
          <t/>
        </is>
      </c>
      <c r="B20" s="88" t="n">
        <f aca="false">IF(import!A20="","",import!A20)</f>
        <v>1988770866</v>
      </c>
      <c r="C20" s="88" t="str">
        <f aca="false">IF(import!E20="","",import!E20)</f>
        <v>EURJPY</v>
      </c>
      <c r="D20" s="88" t="n">
        <f aca="false">IF(import!D20="","",import!D20)</f>
        <v>7.13</v>
      </c>
      <c r="E20" s="88" t="str">
        <f aca="false">IF(import!B20="","",import!B20)</f>
        <v>2014.06.12 15:44:50</v>
      </c>
      <c r="F20" s="88" t="str">
        <f aca="false">IF(import!I20="","",import!I20)</f>
        <v>2014.06.12 15:45:53</v>
      </c>
      <c r="G20" s="88" t="n">
        <f aca="false">IF(import!N20="","",import!N20)</f>
        <v>97.84</v>
      </c>
      <c r="H20" s="88" t="n">
        <f aca="false">IF(import!K20="","",import!K20)</f>
        <v>-34.74</v>
      </c>
      <c r="I20" s="89" t="n">
        <f aca="false">IF(H20="","",G20-H20)</f>
        <v>132.58</v>
      </c>
      <c r="J20" s="72" t="s">
        <v>67</v>
      </c>
      <c r="K20" s="88" t="n">
        <f aca="false">IF(import!AA20="","",import!AA20)</f>
        <v>1.4</v>
      </c>
      <c r="L20" s="91"/>
      <c r="M20" s="92"/>
      <c r="N20" s="93" t="s">
        <v>82</v>
      </c>
      <c r="O20" s="88" t="str">
        <f aca="false">IF(import!Y20="","",import!Y20)</f>
        <v>Buy</v>
      </c>
      <c r="P20" s="106"/>
      <c r="Q20" s="106"/>
      <c r="R20" s="106"/>
      <c r="S20" s="95"/>
      <c r="T20" s="96" t="n">
        <v>1.4</v>
      </c>
      <c r="U20" s="97" t="n">
        <f aca="false">T20-K20</f>
        <v>0</v>
      </c>
      <c r="V20" s="98" t="n">
        <v>1.4</v>
      </c>
      <c r="W20" s="107"/>
      <c r="X20" s="108"/>
      <c r="Y20" s="109"/>
      <c r="Z20" s="110"/>
      <c r="AA20" s="111"/>
      <c r="AB20" s="112"/>
      <c r="AC20" s="109"/>
      <c r="AD20" s="109"/>
      <c r="AE20" s="113"/>
      <c r="AF20" s="113"/>
      <c r="AG20" s="111"/>
      <c r="AH20" s="114"/>
      <c r="AI20" s="113"/>
      <c r="AJ20" s="113"/>
      <c r="AK20" s="113"/>
      <c r="AL20" s="113"/>
      <c r="AM20" s="113"/>
      <c r="AN20" s="113"/>
    </row>
    <row collapsed="false" customFormat="false" customHeight="true" hidden="false" ht="25.5" outlineLevel="0" r="21">
      <c r="A21" s="105" t="inlineStr">
        <f aca="false">A20</f>
        <is>
          <t/>
        </is>
      </c>
      <c r="B21" s="88" t="n">
        <f aca="false">IF(import!A21="","",import!A21)</f>
        <v>1988771444</v>
      </c>
      <c r="C21" s="88" t="str">
        <f aca="false">IF(import!E21="","",import!E21)</f>
        <v>EURJPY</v>
      </c>
      <c r="D21" s="88" t="n">
        <f aca="false">IF(import!D21="","",import!D21)</f>
        <v>11</v>
      </c>
      <c r="E21" s="88" t="str">
        <f aca="false">IF(import!B21="","",import!B21)</f>
        <v>2014.06.12 15:48:17</v>
      </c>
      <c r="F21" s="88" t="str">
        <f aca="false">IF(import!I21="","",import!I21)</f>
        <v>2014.06.12 15:59:34</v>
      </c>
      <c r="G21" s="88" t="n">
        <f aca="false">IF(import!N21="","",import!N21)</f>
        <v>172.57</v>
      </c>
      <c r="H21" s="88" t="n">
        <f aca="false">IF(import!K21="","",import!K21)</f>
        <v>-53.6</v>
      </c>
      <c r="I21" s="89" t="n">
        <f aca="false">IF(H21="","",G21-H21)</f>
        <v>226.17</v>
      </c>
      <c r="J21" s="72" t="s">
        <v>67</v>
      </c>
      <c r="K21" s="88" t="n">
        <f aca="false">IF(import!AA21="","",import!AA21)</f>
        <v>1.6</v>
      </c>
      <c r="L21" s="91" t="n">
        <v>-7.4</v>
      </c>
      <c r="M21" s="92" t="n">
        <v>3.3</v>
      </c>
      <c r="N21" s="93" t="s">
        <v>80</v>
      </c>
      <c r="O21" s="88" t="str">
        <f aca="false">IF(import!Y21="","",import!Y21)</f>
        <v>Buy</v>
      </c>
      <c r="P21" s="106"/>
      <c r="Q21" s="106"/>
      <c r="R21" s="106"/>
      <c r="S21" s="95"/>
      <c r="T21" s="96" t="n">
        <v>1.6</v>
      </c>
      <c r="U21" s="97" t="n">
        <f aca="false">T21-K21</f>
        <v>0</v>
      </c>
      <c r="V21" s="98" t="n">
        <v>1.6</v>
      </c>
      <c r="W21" s="107"/>
      <c r="X21" s="108"/>
      <c r="Y21" s="109"/>
      <c r="Z21" s="110"/>
      <c r="AA21" s="111"/>
      <c r="AB21" s="112"/>
      <c r="AC21" s="109"/>
      <c r="AD21" s="109"/>
      <c r="AE21" s="113"/>
      <c r="AF21" s="113"/>
      <c r="AG21" s="111"/>
      <c r="AH21" s="114"/>
      <c r="AI21" s="113"/>
      <c r="AJ21" s="113"/>
      <c r="AK21" s="113"/>
      <c r="AL21" s="113"/>
      <c r="AM21" s="113"/>
      <c r="AN21" s="113"/>
    </row>
    <row collapsed="false" customFormat="false" customHeight="true" hidden="false" ht="25.5" outlineLevel="0" r="22">
      <c r="A22" s="105" t="inlineStr">
        <f aca="false">A21</f>
        <is>
          <t/>
        </is>
      </c>
      <c r="B22" s="88" t="n">
        <f aca="false">IF(import!A22="","",import!A22)</f>
        <v>1988774262</v>
      </c>
      <c r="C22" s="88" t="str">
        <f aca="false">IF(import!E22="","",import!E22)</f>
        <v>EURCAD</v>
      </c>
      <c r="D22" s="88" t="n">
        <f aca="false">IF(import!D22="","",import!D22)</f>
        <v>7.62</v>
      </c>
      <c r="E22" s="88" t="str">
        <f aca="false">IF(import!B22="","",import!B22)</f>
        <v>2014.06.12 16:08:44</v>
      </c>
      <c r="F22" s="88" t="str">
        <f aca="false">IF(import!I22="","",import!I22)</f>
        <v>2014.06.12 16:22:58</v>
      </c>
      <c r="G22" s="88" t="n">
        <f aca="false">IF(import!N22="","",import!N22)</f>
        <v>49.1</v>
      </c>
      <c r="H22" s="88" t="n">
        <f aca="false">IF(import!K22="","",import!K22)</f>
        <v>-37.15</v>
      </c>
      <c r="I22" s="89" t="n">
        <f aca="false">IF(H22="","",G22-H22)</f>
        <v>86.25</v>
      </c>
      <c r="J22" s="72" t="s">
        <v>71</v>
      </c>
      <c r="K22" s="88" t="n">
        <f aca="false">IF(import!AA22="","",import!AA22)</f>
        <v>0.7</v>
      </c>
      <c r="L22" s="91" t="n">
        <v>4.6</v>
      </c>
      <c r="M22" s="92" t="n">
        <v>5</v>
      </c>
      <c r="N22" s="93" t="s">
        <v>68</v>
      </c>
      <c r="O22" s="88" t="str">
        <f aca="false">IF(import!Y22="","",import!Y22)</f>
        <v>Buy</v>
      </c>
      <c r="P22" s="106"/>
      <c r="Q22" s="106"/>
      <c r="R22" s="106"/>
      <c r="S22" s="95"/>
      <c r="T22" s="96" t="n">
        <v>0.7</v>
      </c>
      <c r="U22" s="97" t="n">
        <f aca="false">T22-K22</f>
        <v>0</v>
      </c>
      <c r="V22" s="98" t="n">
        <v>0.7</v>
      </c>
      <c r="W22" s="107"/>
      <c r="X22" s="108"/>
      <c r="Y22" s="109"/>
      <c r="Z22" s="110"/>
      <c r="AA22" s="111"/>
      <c r="AB22" s="112"/>
      <c r="AC22" s="109"/>
      <c r="AD22" s="109"/>
      <c r="AE22" s="113"/>
      <c r="AF22" s="113"/>
      <c r="AG22" s="111"/>
      <c r="AH22" s="114"/>
      <c r="AI22" s="113"/>
      <c r="AJ22" s="113"/>
      <c r="AK22" s="113"/>
      <c r="AL22" s="113"/>
      <c r="AM22" s="113"/>
      <c r="AN22" s="113"/>
    </row>
    <row collapsed="false" customFormat="false" customHeight="true" hidden="false" ht="25.5" outlineLevel="0" r="23">
      <c r="A23" s="105" t="inlineStr">
        <f aca="false">A22</f>
        <is>
          <t/>
        </is>
      </c>
      <c r="B23" s="88" t="n">
        <f aca="false">IF(import!A23="","",import!A23)</f>
        <v>1988776015</v>
      </c>
      <c r="C23" s="88" t="str">
        <f aca="false">IF(import!E23="","",import!E23)</f>
        <v>EURCAD</v>
      </c>
      <c r="D23" s="88" t="n">
        <f aca="false">IF(import!D23="","",import!D23)</f>
        <v>5</v>
      </c>
      <c r="E23" s="88" t="str">
        <f aca="false">IF(import!B23="","",import!B23)</f>
        <v>2014.06.12 16:24:28</v>
      </c>
      <c r="F23" s="88" t="str">
        <f aca="false">IF(import!I23="","",import!I23)</f>
        <v>2014.06.12 16:33:25</v>
      </c>
      <c r="G23" s="88" t="n">
        <f aca="false">IF(import!N23="","",import!N23)</f>
        <v>-464.95</v>
      </c>
      <c r="H23" s="88" t="n">
        <f aca="false">IF(import!K23="","",import!K23)</f>
        <v>-24.37</v>
      </c>
      <c r="I23" s="89" t="n">
        <f aca="false">IF(H23="","",G23-H23)</f>
        <v>-440.58</v>
      </c>
      <c r="J23" s="72" t="s">
        <v>67</v>
      </c>
      <c r="K23" s="88" t="n">
        <f aca="false">IF(import!AA23="","",import!AA23)</f>
        <v>-10.1</v>
      </c>
      <c r="L23" s="91"/>
      <c r="M23" s="92" t="n">
        <v>4.7</v>
      </c>
      <c r="N23" s="93" t="s">
        <v>68</v>
      </c>
      <c r="O23" s="88" t="str">
        <f aca="false">IF(import!Y23="","",import!Y23)</f>
        <v>Buy</v>
      </c>
      <c r="P23" s="106" t="s">
        <v>83</v>
      </c>
      <c r="Q23" s="106"/>
      <c r="R23" s="106"/>
      <c r="S23" s="95"/>
      <c r="T23" s="96" t="n">
        <v>-10.1</v>
      </c>
      <c r="U23" s="97" t="n">
        <f aca="false">T23-K23</f>
        <v>0</v>
      </c>
      <c r="V23" s="98" t="n">
        <v>-10.1</v>
      </c>
      <c r="W23" s="107"/>
      <c r="X23" s="108"/>
      <c r="Y23" s="109"/>
      <c r="Z23" s="110"/>
      <c r="AA23" s="111"/>
      <c r="AB23" s="112"/>
      <c r="AC23" s="109"/>
      <c r="AD23" s="109"/>
      <c r="AE23" s="113"/>
      <c r="AF23" s="113"/>
      <c r="AG23" s="111"/>
      <c r="AH23" s="114"/>
      <c r="AI23" s="113"/>
      <c r="AJ23" s="113"/>
      <c r="AK23" s="113"/>
      <c r="AL23" s="113"/>
      <c r="AM23" s="113"/>
      <c r="AN23" s="113"/>
    </row>
    <row collapsed="false" customFormat="false" customHeight="true" hidden="false" ht="25.5" outlineLevel="0" r="24">
      <c r="A24" s="105" t="inlineStr">
        <f aca="false">A23</f>
        <is>
          <t/>
        </is>
      </c>
      <c r="B24" s="88" t="n">
        <f aca="false">IF(import!A24="","",import!A24)</f>
        <v>1988780302</v>
      </c>
      <c r="C24" s="88" t="str">
        <f aca="false">IF(import!E24="","",import!E24)</f>
        <v>EURCAD</v>
      </c>
      <c r="D24" s="88" t="n">
        <f aca="false">IF(import!D24="","",import!D24)</f>
        <v>11.31</v>
      </c>
      <c r="E24" s="88" t="str">
        <f aca="false">IF(import!B24="","",import!B24)</f>
        <v>2014.06.12 17:01:14</v>
      </c>
      <c r="F24" s="88" t="str">
        <f aca="false">IF(import!I24="","",import!I24)</f>
        <v>2014.06.12 17:03:42</v>
      </c>
      <c r="G24" s="88" t="n">
        <f aca="false">IF(import!N24="","",import!N24)</f>
        <v>375.15</v>
      </c>
      <c r="H24" s="88" t="n">
        <f aca="false">IF(import!K24="","",import!K24)</f>
        <v>-55.14</v>
      </c>
      <c r="I24" s="89" t="n">
        <f aca="false">IF(H24="","",G24-H24)</f>
        <v>430.29</v>
      </c>
      <c r="J24" s="72" t="s">
        <v>71</v>
      </c>
      <c r="K24" s="88" t="n">
        <f aca="false">IF(import!AA24="","",import!AA24)</f>
        <v>3.6</v>
      </c>
      <c r="L24" s="91" t="n">
        <v>-5</v>
      </c>
      <c r="M24" s="92" t="n">
        <v>8.5</v>
      </c>
      <c r="N24" s="93" t="s">
        <v>68</v>
      </c>
      <c r="O24" s="88" t="str">
        <f aca="false">IF(import!Y24="","",import!Y24)</f>
        <v>Sell</v>
      </c>
      <c r="P24" s="106"/>
      <c r="Q24" s="106"/>
      <c r="R24" s="106"/>
      <c r="S24" s="95"/>
      <c r="T24" s="96" t="n">
        <v>3.6</v>
      </c>
      <c r="U24" s="97" t="n">
        <f aca="false">T24-K24</f>
        <v>0</v>
      </c>
      <c r="V24" s="98" t="n">
        <v>3.6</v>
      </c>
      <c r="W24" s="107"/>
      <c r="X24" s="108"/>
      <c r="Y24" s="109"/>
      <c r="Z24" s="110"/>
      <c r="AA24" s="111"/>
      <c r="AB24" s="112"/>
      <c r="AC24" s="109"/>
      <c r="AD24" s="109"/>
      <c r="AE24" s="113"/>
      <c r="AF24" s="113"/>
      <c r="AG24" s="111"/>
      <c r="AH24" s="114"/>
      <c r="AI24" s="113"/>
      <c r="AJ24" s="113"/>
      <c r="AK24" s="113"/>
      <c r="AL24" s="113"/>
      <c r="AM24" s="113"/>
      <c r="AN24" s="113"/>
    </row>
    <row collapsed="false" customFormat="false" customHeight="true" hidden="false" ht="25.5" outlineLevel="0" r="25">
      <c r="A25" s="105" t="n">
        <v>41803</v>
      </c>
      <c r="B25" s="88" t="n">
        <f aca="false">IF(import!A25="","",import!A25)</f>
        <v>1988903457</v>
      </c>
      <c r="C25" s="88" t="str">
        <f aca="false">IF(import!E25="","",import!E25)</f>
        <v>EURAUD</v>
      </c>
      <c r="D25" s="88" t="n">
        <f aca="false">IF(import!D25="","",import!D25)</f>
        <v>11.73</v>
      </c>
      <c r="E25" s="88" t="str">
        <f aca="false">IF(import!B25="","",import!B25)</f>
        <v>2014.06.13 15:50:39</v>
      </c>
      <c r="F25" s="88" t="str">
        <f aca="false">IF(import!I25="","",import!I25)</f>
        <v>2014.06.13 15:50:53</v>
      </c>
      <c r="G25" s="88" t="n">
        <f aca="false">IF(import!N25="","",import!N25)</f>
        <v>187.19</v>
      </c>
      <c r="H25" s="88" t="n">
        <f aca="false">IF(import!K25="","",import!K25)</f>
        <v>-57.17</v>
      </c>
      <c r="I25" s="89" t="n">
        <f aca="false">IF(H25="","",G25-H25)</f>
        <v>244.36</v>
      </c>
      <c r="J25" s="72" t="s">
        <v>71</v>
      </c>
      <c r="K25" s="88" t="n">
        <f aca="false">IF(import!AA25="","",import!AA25)</f>
        <v>1.7</v>
      </c>
      <c r="L25" s="91"/>
      <c r="M25" s="92" t="n">
        <v>3.9</v>
      </c>
      <c r="N25" s="93" t="s">
        <v>73</v>
      </c>
      <c r="O25" s="88" t="str">
        <f aca="false">IF(import!Y25="","",import!Y25)</f>
        <v>Buy</v>
      </c>
      <c r="P25" s="106"/>
      <c r="Q25" s="106"/>
      <c r="R25" s="106"/>
      <c r="S25" s="95"/>
      <c r="T25" s="96" t="n">
        <v>1.7</v>
      </c>
      <c r="U25" s="97" t="n">
        <f aca="false">T25-K25</f>
        <v>0</v>
      </c>
      <c r="V25" s="98" t="n">
        <v>1.7</v>
      </c>
      <c r="W25" s="107"/>
      <c r="X25" s="108"/>
      <c r="Y25" s="109"/>
      <c r="Z25" s="110"/>
      <c r="AA25" s="111"/>
      <c r="AB25" s="112"/>
      <c r="AC25" s="109"/>
      <c r="AD25" s="109"/>
      <c r="AE25" s="113"/>
      <c r="AF25" s="113"/>
      <c r="AG25" s="111"/>
      <c r="AH25" s="114"/>
      <c r="AI25" s="113"/>
      <c r="AJ25" s="113"/>
      <c r="AK25" s="113"/>
      <c r="AL25" s="113"/>
      <c r="AM25" s="113"/>
      <c r="AN25" s="113"/>
    </row>
    <row collapsed="false" customFormat="false" customHeight="true" hidden="false" ht="25.5" outlineLevel="0" r="26">
      <c r="A26" s="105" t="inlineStr">
        <f aca="false">A25</f>
        <is>
          <t/>
        </is>
      </c>
      <c r="B26" s="88" t="n">
        <f aca="false">IF(import!A26="","",import!A26)</f>
        <v>1988903669</v>
      </c>
      <c r="C26" s="88" t="str">
        <f aca="false">IF(import!E26="","",import!E26)</f>
        <v>EURJPY</v>
      </c>
      <c r="D26" s="88" t="n">
        <f aca="false">IF(import!D26="","",import!D26)</f>
        <v>11.26</v>
      </c>
      <c r="E26" s="88" t="str">
        <f aca="false">IF(import!B26="","",import!B26)</f>
        <v>2014.06.13 16:06:34</v>
      </c>
      <c r="F26" s="88" t="str">
        <f aca="false">IF(import!I26="","",import!I26)</f>
        <v>2014.06.13 16:17:36</v>
      </c>
      <c r="G26" s="88" t="n">
        <f aca="false">IF(import!N26="","",import!N26)</f>
        <v>1102.74</v>
      </c>
      <c r="H26" s="88" t="n">
        <f aca="false">IF(import!K26="","",import!K26)</f>
        <v>-54.88</v>
      </c>
      <c r="I26" s="89" t="n">
        <f aca="false">IF(H26="","",G26-H26)</f>
        <v>1157.62</v>
      </c>
      <c r="J26" s="72" t="s">
        <v>71</v>
      </c>
      <c r="K26" s="88" t="n">
        <f aca="false">IF(import!AA26="","",import!AA26)</f>
        <v>10</v>
      </c>
      <c r="L26" s="91"/>
      <c r="M26" s="92" t="n">
        <v>12</v>
      </c>
      <c r="N26" s="93" t="s">
        <v>84</v>
      </c>
      <c r="O26" s="88" t="str">
        <f aca="false">IF(import!Y26="","",import!Y26)</f>
        <v>Buy</v>
      </c>
      <c r="P26" s="106"/>
      <c r="Q26" s="106"/>
      <c r="R26" s="106"/>
      <c r="S26" s="95"/>
      <c r="T26" s="96" t="n">
        <v>10</v>
      </c>
      <c r="U26" s="97" t="n">
        <f aca="false">T26-K26</f>
        <v>0</v>
      </c>
      <c r="V26" s="98" t="n">
        <v>10</v>
      </c>
      <c r="W26" s="107"/>
      <c r="X26" s="108"/>
      <c r="Y26" s="109"/>
      <c r="Z26" s="110"/>
      <c r="AA26" s="111"/>
      <c r="AB26" s="112"/>
      <c r="AC26" s="109"/>
      <c r="AD26" s="109"/>
      <c r="AE26" s="113"/>
      <c r="AF26" s="113"/>
      <c r="AG26" s="111"/>
      <c r="AH26" s="114"/>
      <c r="AI26" s="113"/>
      <c r="AJ26" s="113"/>
      <c r="AK26" s="113"/>
      <c r="AL26" s="113"/>
      <c r="AM26" s="113"/>
      <c r="AN26" s="113"/>
    </row>
    <row collapsed="false" customFormat="false" customHeight="true" hidden="false" ht="25.5" outlineLevel="0" r="27">
      <c r="A27" s="105" t="inlineStr">
        <f aca="false">A26</f>
        <is>
          <t/>
        </is>
      </c>
      <c r="B27" s="88" t="n">
        <f aca="false">IF(import!A27="","",import!A27)</f>
        <v>1988913759</v>
      </c>
      <c r="C27" s="88" t="str">
        <f aca="false">IF(import!E27="","",import!E27)</f>
        <v>EURCAD</v>
      </c>
      <c r="D27" s="88" t="n">
        <f aca="false">IF(import!D27="","",import!D27)</f>
        <v>12.22</v>
      </c>
      <c r="E27" s="88" t="str">
        <f aca="false">IF(import!B27="","",import!B27)</f>
        <v>2014.06.13 17:49:23</v>
      </c>
      <c r="F27" s="88" t="str">
        <f aca="false">IF(import!I27="","",import!I27)</f>
        <v>2014.06.13 17:51:51</v>
      </c>
      <c r="G27" s="88" t="n">
        <f aca="false">IF(import!N27="","",import!N27)</f>
        <v>89.97</v>
      </c>
      <c r="H27" s="88" t="n">
        <f aca="false">IF(import!K27="","",import!K27)</f>
        <v>-59.52</v>
      </c>
      <c r="I27" s="89" t="n">
        <f aca="false">IF(H27="","",G27-H27)</f>
        <v>149.49</v>
      </c>
      <c r="J27" s="72" t="s">
        <v>71</v>
      </c>
      <c r="K27" s="88" t="n">
        <f aca="false">IF(import!AA27="","",import!AA27)</f>
        <v>0.8</v>
      </c>
      <c r="L27" s="91"/>
      <c r="M27" s="92" t="n">
        <v>5.2</v>
      </c>
      <c r="N27" s="93" t="s">
        <v>68</v>
      </c>
      <c r="O27" s="88" t="str">
        <f aca="false">IF(import!Y27="","",import!Y27)</f>
        <v>Sell</v>
      </c>
      <c r="P27" s="106"/>
      <c r="Q27" s="106"/>
      <c r="R27" s="106"/>
      <c r="S27" s="95"/>
      <c r="T27" s="96" t="n">
        <v>0.8</v>
      </c>
      <c r="U27" s="97" t="n">
        <f aca="false">T27-K27</f>
        <v>0</v>
      </c>
      <c r="V27" s="98" t="n">
        <v>0.8</v>
      </c>
      <c r="W27" s="107"/>
      <c r="X27" s="108"/>
      <c r="Y27" s="109"/>
      <c r="Z27" s="110"/>
      <c r="AA27" s="111"/>
      <c r="AB27" s="112"/>
      <c r="AC27" s="109"/>
      <c r="AD27" s="109"/>
      <c r="AE27" s="113"/>
      <c r="AF27" s="113"/>
      <c r="AG27" s="111"/>
      <c r="AH27" s="114"/>
      <c r="AI27" s="113"/>
      <c r="AJ27" s="113"/>
      <c r="AK27" s="113"/>
      <c r="AL27" s="113"/>
      <c r="AM27" s="113"/>
      <c r="AN27" s="113"/>
    </row>
    <row collapsed="false" customFormat="true" customHeight="true" hidden="false" ht="25.5" outlineLevel="0" r="28" s="133">
      <c r="A28" s="105" t="inlineStr">
        <f aca="false">A27</f>
        <is>
          <t/>
        </is>
      </c>
      <c r="B28" s="88" t="n">
        <f aca="false">IF(import!A28="","",import!A28)</f>
        <v>1988921979</v>
      </c>
      <c r="C28" s="88" t="str">
        <f aca="false">IF(import!E28="","",import!E28)</f>
        <v>EURCAD</v>
      </c>
      <c r="D28" s="88" t="n">
        <f aca="false">IF(import!D28="","",import!D28)</f>
        <v>12.23</v>
      </c>
      <c r="E28" s="88" t="str">
        <f aca="false">IF(import!B28="","",import!B28)</f>
        <v>2014.06.13 18:37:13</v>
      </c>
      <c r="F28" s="88" t="str">
        <f aca="false">IF(import!I28="","",import!I28)</f>
        <v>2014.06.13 18:59:49</v>
      </c>
      <c r="G28" s="88" t="n">
        <f aca="false">IF(import!N28="","",import!N28)</f>
        <v>270.06</v>
      </c>
      <c r="H28" s="88" t="n">
        <f aca="false">IF(import!K28="","",import!K28)</f>
        <v>-59.56</v>
      </c>
      <c r="I28" s="115" t="n">
        <f aca="false">IF(H28="","",G28-H28)</f>
        <v>329.62</v>
      </c>
      <c r="J28" s="116" t="s">
        <v>71</v>
      </c>
      <c r="K28" s="88" t="n">
        <f aca="false">IF(import!AA28="","",import!AA28)</f>
        <v>2.4</v>
      </c>
      <c r="L28" s="117" t="n">
        <v>-6</v>
      </c>
      <c r="M28" s="118" t="n">
        <v>7</v>
      </c>
      <c r="N28" s="119" t="s">
        <v>68</v>
      </c>
      <c r="O28" s="88" t="str">
        <f aca="false">IF(import!Y28="","",import!Y28)</f>
        <v>Sell</v>
      </c>
      <c r="P28" s="120"/>
      <c r="Q28" s="120"/>
      <c r="R28" s="120"/>
      <c r="S28" s="121"/>
      <c r="T28" s="122" t="n">
        <v>2.4</v>
      </c>
      <c r="U28" s="123" t="n">
        <f aca="false">T28-K28</f>
        <v>0</v>
      </c>
      <c r="V28" s="124" t="n">
        <v>2.4</v>
      </c>
      <c r="W28" s="125"/>
      <c r="X28" s="126"/>
      <c r="Y28" s="127"/>
      <c r="Z28" s="128"/>
      <c r="AA28" s="129"/>
      <c r="AB28" s="130"/>
      <c r="AC28" s="127"/>
      <c r="AD28" s="127"/>
      <c r="AE28" s="131"/>
      <c r="AF28" s="131"/>
      <c r="AG28" s="129"/>
      <c r="AH28" s="132"/>
      <c r="AI28" s="131"/>
      <c r="AJ28" s="131"/>
      <c r="AK28" s="131"/>
      <c r="AL28" s="131"/>
      <c r="AM28" s="131"/>
      <c r="AN28" s="131"/>
      <c r="AMJ28" s="0"/>
    </row>
    <row collapsed="false" customFormat="false" customHeight="true" hidden="false" ht="25.5" outlineLevel="0" r="29">
      <c r="A29" s="105" t="n">
        <v>41806</v>
      </c>
      <c r="B29" s="88" t="n">
        <f aca="false">IF(import!A29="","",import!A29)</f>
        <v>1989009504</v>
      </c>
      <c r="C29" s="88" t="str">
        <f aca="false">IF(import!E29="","",import!E29)</f>
        <v>GBPJPY</v>
      </c>
      <c r="D29" s="88" t="n">
        <f aca="false">IF(import!D29="","",import!D29)</f>
        <v>11.51</v>
      </c>
      <c r="E29" s="88" t="str">
        <f aca="false">IF(import!B29="","",import!B29)</f>
        <v>2014.06.16 12:19:30</v>
      </c>
      <c r="F29" s="88" t="str">
        <f aca="false">IF(import!I29="","",import!I29)</f>
        <v>2014.06.16 12:33:20</v>
      </c>
      <c r="G29" s="88" t="n">
        <f aca="false">IF(import!N29="","",import!N29)</f>
        <v>169.47</v>
      </c>
      <c r="H29" s="88" t="n">
        <f aca="false">IF(import!K29="","",import!K29)</f>
        <v>-70.29</v>
      </c>
      <c r="I29" s="89" t="n">
        <f aca="false">IF(H29="","",G29-H29)</f>
        <v>239.76</v>
      </c>
      <c r="J29" s="72" t="s">
        <v>71</v>
      </c>
      <c r="K29" s="88" t="n">
        <f aca="false">IF(import!AA29="","",import!AA29)</f>
        <v>1.5</v>
      </c>
      <c r="L29" s="91" t="n">
        <v>-5.9</v>
      </c>
      <c r="M29" s="92" t="n">
        <v>16.5</v>
      </c>
      <c r="N29" s="93" t="s">
        <v>73</v>
      </c>
      <c r="O29" s="88" t="str">
        <f aca="false">IF(import!Y29="","",import!Y29)</f>
        <v>Sell</v>
      </c>
      <c r="P29" s="106"/>
      <c r="Q29" s="106"/>
      <c r="R29" s="106"/>
      <c r="S29" s="95"/>
      <c r="T29" s="96" t="n">
        <v>1.5</v>
      </c>
      <c r="U29" s="123" t="n">
        <f aca="false">T29-K29</f>
        <v>0</v>
      </c>
      <c r="V29" s="98" t="n">
        <v>1.5</v>
      </c>
      <c r="W29" s="107"/>
      <c r="X29" s="108"/>
      <c r="Y29" s="109"/>
      <c r="Z29" s="110"/>
      <c r="AA29" s="111"/>
      <c r="AB29" s="112"/>
      <c r="AC29" s="109"/>
      <c r="AD29" s="109"/>
      <c r="AE29" s="113"/>
      <c r="AF29" s="113"/>
      <c r="AG29" s="111"/>
      <c r="AH29" s="114"/>
      <c r="AI29" s="113"/>
      <c r="AJ29" s="113"/>
      <c r="AK29" s="113"/>
      <c r="AL29" s="113"/>
      <c r="AM29" s="113"/>
      <c r="AN29" s="113"/>
    </row>
    <row collapsed="false" customFormat="false" customHeight="true" hidden="false" ht="25.5" outlineLevel="0" r="30">
      <c r="A30" s="105" t="inlineStr">
        <f aca="false">A29</f>
        <is>
          <t/>
        </is>
      </c>
      <c r="B30" s="88" t="n">
        <f aca="false">IF(import!A30="","",import!A30)</f>
        <v>1989009922</v>
      </c>
      <c r="C30" s="88" t="str">
        <f aca="false">IF(import!E30="","",import!E30)</f>
        <v>EURCAD</v>
      </c>
      <c r="D30" s="88" t="n">
        <f aca="false">IF(import!D30="","",import!D30)</f>
        <v>12.28</v>
      </c>
      <c r="E30" s="88" t="str">
        <f aca="false">IF(import!B30="","",import!B30)</f>
        <v>2014.06.16 11:42:45</v>
      </c>
      <c r="F30" s="88" t="str">
        <f aca="false">IF(import!I30="","",import!I30)</f>
        <v>2014.06.16 12:04:19</v>
      </c>
      <c r="G30" s="88" t="n">
        <f aca="false">IF(import!N30="","",import!N30)</f>
        <v>508.43</v>
      </c>
      <c r="H30" s="88" t="n">
        <f aca="false">IF(import!K30="","",import!K30)</f>
        <v>-59.8</v>
      </c>
      <c r="I30" s="89" t="n">
        <f aca="false">IF(H30="","",G30-H30)</f>
        <v>568.23</v>
      </c>
      <c r="J30" s="72" t="s">
        <v>71</v>
      </c>
      <c r="K30" s="88" t="n">
        <f aca="false">IF(import!AA30="","",import!AA30)</f>
        <v>4.5</v>
      </c>
      <c r="L30" s="91" t="n">
        <v>-1.5</v>
      </c>
      <c r="M30" s="92" t="n">
        <v>15.9</v>
      </c>
      <c r="N30" s="93" t="s">
        <v>73</v>
      </c>
      <c r="O30" s="88" t="str">
        <f aca="false">IF(import!Y30="","",import!Y30)</f>
        <v>Buy</v>
      </c>
      <c r="P30" s="106"/>
      <c r="Q30" s="106"/>
      <c r="R30" s="106"/>
      <c r="S30" s="95"/>
      <c r="T30" s="96" t="n">
        <v>4.5</v>
      </c>
      <c r="U30" s="123" t="n">
        <f aca="false">T30-K30</f>
        <v>0</v>
      </c>
      <c r="V30" s="134" t="n">
        <v>4.5</v>
      </c>
      <c r="W30" s="107"/>
      <c r="X30" s="108"/>
      <c r="Y30" s="109"/>
      <c r="Z30" s="110"/>
      <c r="AA30" s="111"/>
      <c r="AB30" s="112"/>
      <c r="AC30" s="109"/>
      <c r="AD30" s="109"/>
      <c r="AE30" s="113"/>
      <c r="AF30" s="113"/>
      <c r="AG30" s="111"/>
      <c r="AH30" s="114"/>
      <c r="AI30" s="113"/>
      <c r="AJ30" s="113"/>
      <c r="AK30" s="113"/>
      <c r="AL30" s="113"/>
      <c r="AM30" s="113"/>
      <c r="AN30" s="113"/>
    </row>
    <row collapsed="false" customFormat="false" customHeight="true" hidden="false" ht="25.5" outlineLevel="0" r="31">
      <c r="A31" s="105" t="inlineStr">
        <f aca="false">A30</f>
        <is>
          <t/>
        </is>
      </c>
      <c r="B31" s="88" t="n">
        <f aca="false">IF(import!A31="","",import!A31)</f>
        <v>1989013486</v>
      </c>
      <c r="C31" s="88" t="str">
        <f aca="false">IF(import!E31="","",import!E31)</f>
        <v>EURAUD</v>
      </c>
      <c r="D31" s="88" t="n">
        <f aca="false">IF(import!D31="","",import!D31)</f>
        <v>12.13</v>
      </c>
      <c r="E31" s="88" t="str">
        <f aca="false">IF(import!B31="","",import!B31)</f>
        <v>2014.06.16 12:56:43</v>
      </c>
      <c r="F31" s="88" t="str">
        <f aca="false">IF(import!I31="","",import!I31)</f>
        <v>2014.06.16 12:59:28</v>
      </c>
      <c r="G31" s="88" t="n">
        <f aca="false">IF(import!N31="","",import!N31)</f>
        <v>238.96</v>
      </c>
      <c r="H31" s="88" t="n">
        <f aca="false">IF(import!K31="","",import!K31)</f>
        <v>-59.08</v>
      </c>
      <c r="I31" s="89" t="n">
        <f aca="false">IF(H31="","",G31-H31)</f>
        <v>298.04</v>
      </c>
      <c r="J31" s="72" t="s">
        <v>71</v>
      </c>
      <c r="K31" s="88" t="n">
        <f aca="false">IF(import!AA31="","",import!AA31)</f>
        <v>2.1</v>
      </c>
      <c r="L31" s="91" t="n">
        <v>0</v>
      </c>
      <c r="M31" s="92" t="n">
        <v>16</v>
      </c>
      <c r="N31" s="93" t="s">
        <v>73</v>
      </c>
      <c r="O31" s="88" t="str">
        <f aca="false">IF(import!Y31="","",import!Y31)</f>
        <v>Buy</v>
      </c>
      <c r="P31" s="106"/>
      <c r="Q31" s="106"/>
      <c r="R31" s="106"/>
      <c r="S31" s="95"/>
      <c r="T31" s="96" t="n">
        <v>2.1</v>
      </c>
      <c r="U31" s="123" t="n">
        <f aca="false">T31-K31</f>
        <v>0</v>
      </c>
      <c r="V31" s="98" t="n">
        <v>2.1</v>
      </c>
      <c r="W31" s="107"/>
      <c r="X31" s="108"/>
      <c r="Y31" s="109"/>
      <c r="Z31" s="110"/>
      <c r="AA31" s="111"/>
      <c r="AB31" s="112"/>
      <c r="AC31" s="109"/>
      <c r="AD31" s="109"/>
      <c r="AE31" s="113"/>
      <c r="AF31" s="113"/>
      <c r="AG31" s="111"/>
      <c r="AH31" s="114"/>
      <c r="AI31" s="113"/>
      <c r="AJ31" s="113"/>
      <c r="AK31" s="113"/>
      <c r="AL31" s="113"/>
      <c r="AM31" s="113"/>
      <c r="AN31" s="113"/>
    </row>
    <row collapsed="false" customFormat="false" customHeight="true" hidden="false" ht="25.5" outlineLevel="0" r="32">
      <c r="A32" s="105" t="inlineStr">
        <f aca="false">A31</f>
        <is>
          <t/>
        </is>
      </c>
      <c r="B32" s="88" t="n">
        <f aca="false">IF(import!A32="","",import!A32)</f>
        <v>1989018302</v>
      </c>
      <c r="C32" s="88" t="str">
        <f aca="false">IF(import!E32="","",import!E32)</f>
        <v>GBPJPY</v>
      </c>
      <c r="D32" s="88" t="n">
        <f aca="false">IF(import!D32="","",import!D32)</f>
        <v>11.66</v>
      </c>
      <c r="E32" s="88" t="str">
        <f aca="false">IF(import!B32="","",import!B32)</f>
        <v>2014.06.16 13:11:58</v>
      </c>
      <c r="F32" s="88" t="str">
        <f aca="false">IF(import!I32="","",import!I32)</f>
        <v>2014.06.16 13:25:29</v>
      </c>
      <c r="G32" s="88" t="n">
        <f aca="false">IF(import!N32="","",import!N32)</f>
        <v>240.27</v>
      </c>
      <c r="H32" s="88" t="n">
        <f aca="false">IF(import!K32="","",import!K32)</f>
        <v>-71.23</v>
      </c>
      <c r="I32" s="89" t="n">
        <f aca="false">IF(H32="","",G32-H32)</f>
        <v>311.5</v>
      </c>
      <c r="J32" s="72" t="s">
        <v>67</v>
      </c>
      <c r="K32" s="88" t="n">
        <f aca="false">IF(import!AA32="","",import!AA32)</f>
        <v>2.1</v>
      </c>
      <c r="L32" s="91" t="n">
        <v>-5.9</v>
      </c>
      <c r="M32" s="92" t="n">
        <v>16.5</v>
      </c>
      <c r="N32" s="93" t="s">
        <v>73</v>
      </c>
      <c r="O32" s="88" t="str">
        <f aca="false">IF(import!Y32="","",import!Y32)</f>
        <v>Sell</v>
      </c>
      <c r="P32" s="106"/>
      <c r="Q32" s="106"/>
      <c r="R32" s="106"/>
      <c r="S32" s="95"/>
      <c r="T32" s="96" t="n">
        <v>2.1</v>
      </c>
      <c r="U32" s="123" t="n">
        <f aca="false">T32-K32</f>
        <v>0</v>
      </c>
      <c r="V32" s="98" t="n">
        <v>2.1</v>
      </c>
      <c r="W32" s="107"/>
      <c r="X32" s="108"/>
      <c r="Y32" s="109"/>
      <c r="Z32" s="110"/>
      <c r="AA32" s="111"/>
      <c r="AB32" s="112"/>
      <c r="AC32" s="109"/>
      <c r="AD32" s="109"/>
      <c r="AE32" s="113"/>
      <c r="AF32" s="113"/>
      <c r="AG32" s="111"/>
      <c r="AH32" s="114"/>
      <c r="AI32" s="113"/>
      <c r="AJ32" s="113"/>
      <c r="AK32" s="113"/>
      <c r="AL32" s="113"/>
      <c r="AM32" s="113"/>
      <c r="AN32" s="113"/>
    </row>
    <row collapsed="false" customFormat="false" customHeight="true" hidden="false" ht="25.5" outlineLevel="0" r="33">
      <c r="A33" s="105" t="inlineStr">
        <f aca="false">A32</f>
        <is>
          <t/>
        </is>
      </c>
      <c r="B33" s="88" t="n">
        <f aca="false">IF(import!A33="","",import!A33)</f>
        <v>1989020950</v>
      </c>
      <c r="C33" s="88" t="str">
        <f aca="false">IF(import!E33="","",import!E33)</f>
        <v>EURAUD</v>
      </c>
      <c r="D33" s="88" t="n">
        <f aca="false">IF(import!D33="","",import!D33)</f>
        <v>12.23</v>
      </c>
      <c r="E33" s="88" t="str">
        <f aca="false">IF(import!B33="","",import!B33)</f>
        <v>2014.06.16 13:46:00</v>
      </c>
      <c r="F33" s="88" t="str">
        <f aca="false">IF(import!I33="","",import!I33)</f>
        <v>2014.06.16 13:46:56</v>
      </c>
      <c r="G33" s="88" t="n">
        <f aca="false">IF(import!N33="","",import!N33)</f>
        <v>160.67</v>
      </c>
      <c r="H33" s="88" t="n">
        <f aca="false">IF(import!K33="","",import!K33)</f>
        <v>-59.62</v>
      </c>
      <c r="I33" s="89" t="n">
        <f aca="false">IF(H33="","",G33-H33)</f>
        <v>220.29</v>
      </c>
      <c r="J33" s="72" t="s">
        <v>71</v>
      </c>
      <c r="K33" s="88" t="n">
        <f aca="false">IF(import!AA33="","",import!AA33)</f>
        <v>1.4</v>
      </c>
      <c r="L33" s="91" t="n">
        <v>0</v>
      </c>
      <c r="M33" s="92" t="n">
        <v>6</v>
      </c>
      <c r="N33" s="93" t="s">
        <v>73</v>
      </c>
      <c r="O33" s="88" t="str">
        <f aca="false">IF(import!Y33="","",import!Y33)</f>
        <v>Buy</v>
      </c>
      <c r="P33" s="106"/>
      <c r="Q33" s="106"/>
      <c r="R33" s="106"/>
      <c r="S33" s="95"/>
      <c r="T33" s="122" t="n">
        <v>1.4</v>
      </c>
      <c r="U33" s="123" t="n">
        <f aca="false">T33-K33</f>
        <v>0</v>
      </c>
      <c r="V33" s="98" t="n">
        <v>1.4</v>
      </c>
      <c r="W33" s="107"/>
      <c r="X33" s="108"/>
      <c r="Y33" s="109"/>
      <c r="Z33" s="110"/>
      <c r="AA33" s="111"/>
      <c r="AB33" s="112"/>
      <c r="AC33" s="109"/>
      <c r="AD33" s="109"/>
      <c r="AE33" s="113"/>
      <c r="AF33" s="113"/>
      <c r="AG33" s="111"/>
      <c r="AH33" s="114"/>
      <c r="AI33" s="113"/>
      <c r="AJ33" s="113"/>
      <c r="AK33" s="113"/>
      <c r="AL33" s="113"/>
      <c r="AM33" s="113"/>
      <c r="AN33" s="113"/>
    </row>
    <row collapsed="false" customFormat="true" customHeight="true" hidden="false" ht="25.5" outlineLevel="0" r="34" s="133">
      <c r="A34" s="105" t="inlineStr">
        <f aca="false">A33</f>
        <is>
          <t/>
        </is>
      </c>
      <c r="B34" s="88" t="n">
        <f aca="false">IF(import!A34="","",import!A34)</f>
        <v>1989023314</v>
      </c>
      <c r="C34" s="88" t="str">
        <f aca="false">IF(import!E34="","",import!E34)</f>
        <v>EURJPY</v>
      </c>
      <c r="D34" s="88" t="n">
        <f aca="false">IF(import!D34="","",import!D34)</f>
        <v>5.85</v>
      </c>
      <c r="E34" s="88" t="str">
        <f aca="false">IF(import!B34="","",import!B34)</f>
        <v>2014.06.16 14:19:18</v>
      </c>
      <c r="F34" s="88" t="str">
        <f aca="false">IF(import!I34="","",import!I34)</f>
        <v>2014.06.16 14:43:37</v>
      </c>
      <c r="G34" s="88" t="n">
        <f aca="false">IF(import!N34="","",import!N34)</f>
        <v>293</v>
      </c>
      <c r="H34" s="88" t="n">
        <f aca="false">IF(import!K34="","",import!K34)</f>
        <v>-28.52</v>
      </c>
      <c r="I34" s="115" t="n">
        <f aca="false">IF(H34="","",G34-H34)</f>
        <v>321.52</v>
      </c>
      <c r="J34" s="116" t="s">
        <v>71</v>
      </c>
      <c r="K34" s="88" t="n">
        <f aca="false">IF(import!AA34="","",import!AA34)</f>
        <v>5.1</v>
      </c>
      <c r="L34" s="117" t="n">
        <v>1</v>
      </c>
      <c r="M34" s="118" t="n">
        <v>12.8</v>
      </c>
      <c r="N34" s="119" t="s">
        <v>84</v>
      </c>
      <c r="O34" s="88" t="str">
        <f aca="false">IF(import!Y34="","",import!Y34)</f>
        <v>Sell</v>
      </c>
      <c r="P34" s="120" t="s">
        <v>85</v>
      </c>
      <c r="Q34" s="120"/>
      <c r="R34" s="120"/>
      <c r="S34" s="121"/>
      <c r="T34" s="96" t="n">
        <v>5.1</v>
      </c>
      <c r="U34" s="123" t="n">
        <f aca="false">T34-K34</f>
        <v>0</v>
      </c>
      <c r="V34" s="124" t="n">
        <v>5.1</v>
      </c>
      <c r="W34" s="125"/>
      <c r="X34" s="126"/>
      <c r="Y34" s="127"/>
      <c r="Z34" s="128"/>
      <c r="AA34" s="129"/>
      <c r="AB34" s="130"/>
      <c r="AC34" s="127"/>
      <c r="AD34" s="127"/>
      <c r="AE34" s="131"/>
      <c r="AF34" s="131"/>
      <c r="AG34" s="129"/>
      <c r="AH34" s="132"/>
      <c r="AI34" s="131"/>
      <c r="AJ34" s="131"/>
      <c r="AK34" s="131"/>
      <c r="AL34" s="131"/>
      <c r="AM34" s="131"/>
      <c r="AN34" s="131"/>
      <c r="AMJ34" s="0"/>
    </row>
    <row collapsed="false" customFormat="false" customHeight="true" hidden="false" ht="25.5" outlineLevel="0" r="35">
      <c r="A35" s="105" t="n">
        <v>41807</v>
      </c>
      <c r="B35" s="88" t="n">
        <f aca="false">IF(import!A35="","",import!A35)</f>
        <v>1989116313</v>
      </c>
      <c r="C35" s="88" t="str">
        <f aca="false">IF(import!E35="","",import!E35)</f>
        <v>GBPJPY</v>
      </c>
      <c r="D35" s="88" t="n">
        <f aca="false">IF(import!D35="","",import!D35)</f>
        <v>11.77</v>
      </c>
      <c r="E35" s="88" t="str">
        <f aca="false">IF(import!B35="","",import!B35)</f>
        <v>2014.06.17 10:05:57</v>
      </c>
      <c r="F35" s="88" t="str">
        <f aca="false">IF(import!I35="","",import!I35)</f>
        <v>2014.06.17 10:09:58</v>
      </c>
      <c r="G35" s="88" t="n">
        <f aca="false">IF(import!N35="","",import!N35)</f>
        <v>253.98</v>
      </c>
      <c r="H35" s="88" t="n">
        <f aca="false">IF(import!K35="","",import!K35)</f>
        <v>-71.95</v>
      </c>
      <c r="I35" s="89" t="n">
        <f aca="false">IF(H35="","",G35-H35)</f>
        <v>325.93</v>
      </c>
      <c r="J35" s="72" t="s">
        <v>71</v>
      </c>
      <c r="K35" s="88" t="n">
        <f aca="false">IF(import!AA35="","",import!AA35)</f>
        <v>2.2</v>
      </c>
      <c r="L35" s="91" t="n">
        <v>-5.4</v>
      </c>
      <c r="M35" s="92" t="n">
        <v>2.8</v>
      </c>
      <c r="N35" s="93" t="s">
        <v>73</v>
      </c>
      <c r="O35" s="88" t="str">
        <f aca="false">IF(import!Y35="","",import!Y35)</f>
        <v>Buy</v>
      </c>
      <c r="P35" s="106" t="s">
        <v>86</v>
      </c>
      <c r="Q35" s="106"/>
      <c r="R35" s="106"/>
      <c r="S35" s="95"/>
      <c r="T35" s="96" t="n">
        <v>2.2</v>
      </c>
      <c r="U35" s="123" t="n">
        <f aca="false">T35-K35</f>
        <v>0</v>
      </c>
      <c r="V35" s="98" t="n">
        <v>2.2</v>
      </c>
      <c r="W35" s="107"/>
      <c r="X35" s="108"/>
      <c r="Y35" s="109"/>
      <c r="Z35" s="110"/>
      <c r="AA35" s="111"/>
      <c r="AB35" s="112"/>
      <c r="AC35" s="109"/>
      <c r="AD35" s="109"/>
      <c r="AE35" s="113"/>
      <c r="AF35" s="113"/>
      <c r="AG35" s="111"/>
      <c r="AH35" s="114"/>
      <c r="AI35" s="113"/>
      <c r="AJ35" s="113"/>
      <c r="AK35" s="113"/>
      <c r="AL35" s="113"/>
      <c r="AM35" s="113"/>
      <c r="AN35" s="113"/>
    </row>
    <row collapsed="false" customFormat="false" customHeight="true" hidden="false" ht="25.5" outlineLevel="0" r="36">
      <c r="A36" s="105" t="inlineStr">
        <f aca="false">A35</f>
        <is>
          <t/>
        </is>
      </c>
      <c r="B36" s="88" t="n">
        <f aca="false">IF(import!A36="","",import!A36)</f>
        <v>1989116327</v>
      </c>
      <c r="C36" s="88" t="str">
        <f aca="false">IF(import!E36="","",import!E36)</f>
        <v>EURJPY</v>
      </c>
      <c r="D36" s="88" t="n">
        <f aca="false">IF(import!D36="","",import!D36)</f>
        <v>11.77</v>
      </c>
      <c r="E36" s="88" t="str">
        <f aca="false">IF(import!B36="","",import!B36)</f>
        <v>2014.06.17 10:12:37</v>
      </c>
      <c r="F36" s="88" t="str">
        <f aca="false">IF(import!I36="","",import!I36)</f>
        <v>2014.06.17 10:51:41</v>
      </c>
      <c r="G36" s="88" t="n">
        <f aca="false">IF(import!N36="","",import!N36)</f>
        <v>530.64</v>
      </c>
      <c r="H36" s="88" t="n">
        <f aca="false">IF(import!K36="","",import!K36)</f>
        <v>-57.47</v>
      </c>
      <c r="I36" s="89" t="n">
        <f aca="false">IF(H36="","",G36-H36)</f>
        <v>588.11</v>
      </c>
      <c r="J36" s="72" t="s">
        <v>71</v>
      </c>
      <c r="K36" s="88" t="n">
        <f aca="false">IF(import!AA36="","",import!AA36)</f>
        <v>4.6</v>
      </c>
      <c r="L36" s="91" t="n">
        <v>-7.3</v>
      </c>
      <c r="M36" s="92" t="n">
        <v>6.4</v>
      </c>
      <c r="N36" s="93" t="s">
        <v>73</v>
      </c>
      <c r="O36" s="88" t="str">
        <f aca="false">IF(import!Y36="","",import!Y36)</f>
        <v>Buy</v>
      </c>
      <c r="P36" s="106" t="s">
        <v>87</v>
      </c>
      <c r="Q36" s="106"/>
      <c r="R36" s="106"/>
      <c r="S36" s="95"/>
      <c r="T36" s="96" t="n">
        <v>4.6</v>
      </c>
      <c r="U36" s="123" t="n">
        <f aca="false">T36-K36</f>
        <v>0</v>
      </c>
      <c r="V36" s="98" t="n">
        <v>4.6</v>
      </c>
      <c r="W36" s="107"/>
      <c r="X36" s="108"/>
      <c r="Y36" s="109"/>
      <c r="Z36" s="110"/>
      <c r="AA36" s="111"/>
      <c r="AB36" s="112"/>
      <c r="AC36" s="109"/>
      <c r="AD36" s="109"/>
      <c r="AE36" s="113"/>
      <c r="AF36" s="113"/>
      <c r="AG36" s="111"/>
      <c r="AH36" s="114"/>
      <c r="AI36" s="113"/>
      <c r="AJ36" s="113"/>
      <c r="AK36" s="113"/>
      <c r="AL36" s="113"/>
      <c r="AM36" s="113"/>
      <c r="AN36" s="113"/>
    </row>
    <row collapsed="false" customFormat="false" customHeight="true" hidden="false" ht="25.5" outlineLevel="0" r="37">
      <c r="A37" s="105" t="inlineStr">
        <f aca="false">A36</f>
        <is>
          <t/>
        </is>
      </c>
      <c r="B37" s="88" t="n">
        <f aca="false">IF(import!A37="","",import!A37)</f>
        <v>1989118057</v>
      </c>
      <c r="C37" s="88" t="str">
        <f aca="false">IF(import!E37="","",import!E37)</f>
        <v>EURAUD</v>
      </c>
      <c r="D37" s="88" t="n">
        <f aca="false">IF(import!D37="","",import!D37)</f>
        <v>12.4</v>
      </c>
      <c r="E37" s="88" t="str">
        <f aca="false">IF(import!B37="","",import!B37)</f>
        <v>2014.06.17 10:19:58</v>
      </c>
      <c r="F37" s="88" t="str">
        <f aca="false">IF(import!I37="","",import!I37)</f>
        <v>2014.06.17 10:20:18</v>
      </c>
      <c r="G37" s="88" t="n">
        <f aca="false">IF(import!N37="","",import!N37)</f>
        <v>208.46</v>
      </c>
      <c r="H37" s="88" t="n">
        <f aca="false">IF(import!K37="","",import!K37)</f>
        <v>-60.55</v>
      </c>
      <c r="I37" s="89" t="n">
        <f aca="false">IF(H37="","",G37-H37)</f>
        <v>269.01</v>
      </c>
      <c r="J37" s="72" t="s">
        <v>71</v>
      </c>
      <c r="K37" s="88" t="n">
        <f aca="false">IF(import!AA37="","",import!AA37)</f>
        <v>1.8</v>
      </c>
      <c r="L37" s="91" t="n">
        <v>-1.8</v>
      </c>
      <c r="M37" s="92" t="n">
        <v>5</v>
      </c>
      <c r="N37" s="93" t="s">
        <v>73</v>
      </c>
      <c r="O37" s="88" t="str">
        <f aca="false">IF(import!Y37="","",import!Y37)</f>
        <v>Buy</v>
      </c>
      <c r="P37" s="106"/>
      <c r="Q37" s="106"/>
      <c r="R37" s="106"/>
      <c r="S37" s="95"/>
      <c r="T37" s="96" t="n">
        <v>1.8</v>
      </c>
      <c r="U37" s="123" t="n">
        <f aca="false">T37-K37</f>
        <v>0</v>
      </c>
      <c r="V37" s="98" t="n">
        <v>1.8</v>
      </c>
      <c r="W37" s="107"/>
      <c r="X37" s="108"/>
      <c r="Y37" s="109"/>
      <c r="Z37" s="110"/>
      <c r="AA37" s="111"/>
      <c r="AB37" s="112"/>
      <c r="AC37" s="109"/>
      <c r="AD37" s="109"/>
      <c r="AE37" s="113"/>
      <c r="AF37" s="113"/>
      <c r="AG37" s="111"/>
      <c r="AH37" s="114"/>
      <c r="AI37" s="113"/>
      <c r="AJ37" s="113"/>
      <c r="AK37" s="113"/>
      <c r="AL37" s="113"/>
      <c r="AM37" s="113"/>
      <c r="AN37" s="113"/>
    </row>
    <row collapsed="false" customFormat="true" customHeight="true" hidden="false" ht="25.5" outlineLevel="0" r="38" s="133">
      <c r="A38" s="105" t="inlineStr">
        <f aca="false">A37</f>
        <is>
          <t/>
        </is>
      </c>
      <c r="B38" s="88" t="n">
        <f aca="false">IF(import!A38="","",import!A38)</f>
        <v>1989138586</v>
      </c>
      <c r="C38" s="88" t="str">
        <f aca="false">IF(import!E38="","",import!E38)</f>
        <v>EURJPY</v>
      </c>
      <c r="D38" s="88" t="n">
        <f aca="false">IF(import!D38="","",import!D38)</f>
        <v>11.94</v>
      </c>
      <c r="E38" s="88" t="str">
        <f aca="false">IF(import!B38="","",import!B38)</f>
        <v>2014.06.17 13:15:23</v>
      </c>
      <c r="F38" s="88" t="str">
        <f aca="false">IF(import!I38="","",import!I38)</f>
        <v>2014.06.17 13:31:14</v>
      </c>
      <c r="G38" s="88" t="n">
        <f aca="false">IF(import!N38="","",import!N38)</f>
        <v>-1147.71</v>
      </c>
      <c r="H38" s="88" t="n">
        <f aca="false">IF(import!K38="","",import!K38)</f>
        <v>-58.33</v>
      </c>
      <c r="I38" s="115" t="n">
        <f aca="false">IF(H38="","",G38-H38)</f>
        <v>-1089.38</v>
      </c>
      <c r="J38" s="116" t="s">
        <v>71</v>
      </c>
      <c r="K38" s="88" t="n">
        <f aca="false">IF(import!AA38="","",import!AA38)</f>
        <v>-9.8</v>
      </c>
      <c r="L38" s="117"/>
      <c r="M38" s="118" t="n">
        <v>0.5</v>
      </c>
      <c r="N38" s="119" t="s">
        <v>88</v>
      </c>
      <c r="O38" s="88" t="str">
        <f aca="false">IF(import!Y38="","",import!Y38)</f>
        <v>Buy</v>
      </c>
      <c r="P38" s="120"/>
      <c r="Q38" s="120"/>
      <c r="R38" s="120"/>
      <c r="S38" s="121"/>
      <c r="T38" s="96" t="n">
        <v>-9.8</v>
      </c>
      <c r="U38" s="123" t="n">
        <f aca="false">T38-K38</f>
        <v>0</v>
      </c>
      <c r="V38" s="124" t="n">
        <v>-9.8</v>
      </c>
      <c r="W38" s="125"/>
      <c r="X38" s="126"/>
      <c r="Y38" s="127"/>
      <c r="Z38" s="128"/>
      <c r="AA38" s="129"/>
      <c r="AB38" s="130"/>
      <c r="AC38" s="127"/>
      <c r="AD38" s="127"/>
      <c r="AE38" s="131"/>
      <c r="AF38" s="131"/>
      <c r="AG38" s="129"/>
      <c r="AH38" s="132"/>
      <c r="AI38" s="131"/>
      <c r="AJ38" s="131"/>
      <c r="AK38" s="131"/>
      <c r="AL38" s="131"/>
      <c r="AM38" s="131"/>
      <c r="AN38" s="131"/>
      <c r="AMJ38" s="0"/>
    </row>
    <row collapsed="false" customFormat="false" customHeight="true" hidden="false" ht="25.5" outlineLevel="0" r="39">
      <c r="A39" s="105" t="n">
        <v>41808</v>
      </c>
      <c r="B39" s="88" t="n">
        <f aca="false">IF(import!A39="","",import!A39)</f>
        <v>1989232618</v>
      </c>
      <c r="C39" s="88" t="str">
        <f aca="false">IF(import!E39="","",import!E39)</f>
        <v>GBPJPY</v>
      </c>
      <c r="D39" s="88" t="n">
        <f aca="false">IF(import!D39="","",import!D39)</f>
        <v>11.73</v>
      </c>
      <c r="E39" s="88" t="str">
        <f aca="false">IF(import!B39="","",import!B39)</f>
        <v>2014.06.18 09:48:57</v>
      </c>
      <c r="F39" s="88" t="str">
        <f aca="false">IF(import!I39="","",import!I39)</f>
        <v>2014.06.18 10:00:00</v>
      </c>
      <c r="G39" s="88" t="n">
        <f aca="false">IF(import!N39="","",import!N39)</f>
        <v>-1020.72</v>
      </c>
      <c r="H39" s="88" t="n">
        <f aca="false">IF(import!K39="","",import!K39)</f>
        <v>-71.66</v>
      </c>
      <c r="I39" s="89" t="n">
        <f aca="false">IF(H39="","",G39-H39)</f>
        <v>-949.06</v>
      </c>
      <c r="J39" s="72" t="s">
        <v>67</v>
      </c>
      <c r="K39" s="88" t="n">
        <f aca="false">IF(import!AA39="","",import!AA39)</f>
        <v>-8.9</v>
      </c>
      <c r="L39" s="91"/>
      <c r="M39" s="92" t="n">
        <v>0.6</v>
      </c>
      <c r="N39" s="93" t="s">
        <v>88</v>
      </c>
      <c r="O39" s="88" t="str">
        <f aca="false">IF(import!Y39="","",import!Y39)</f>
        <v>Buy</v>
      </c>
      <c r="P39" s="106" t="s">
        <v>89</v>
      </c>
      <c r="Q39" s="106" t="s">
        <v>90</v>
      </c>
      <c r="R39" s="106"/>
      <c r="S39" s="95" t="s">
        <v>91</v>
      </c>
      <c r="T39" s="96" t="n">
        <v>-8.9</v>
      </c>
      <c r="U39" s="123" t="n">
        <f aca="false">T39-K39</f>
        <v>0</v>
      </c>
      <c r="V39" s="98" t="n">
        <v>-8.9</v>
      </c>
      <c r="W39" s="107"/>
      <c r="X39" s="108"/>
      <c r="Y39" s="109"/>
      <c r="Z39" s="110"/>
      <c r="AA39" s="111"/>
      <c r="AB39" s="112"/>
      <c r="AC39" s="109"/>
      <c r="AD39" s="109"/>
      <c r="AE39" s="113"/>
      <c r="AF39" s="113"/>
      <c r="AG39" s="111"/>
      <c r="AH39" s="114"/>
      <c r="AI39" s="113"/>
      <c r="AJ39" s="113"/>
      <c r="AK39" s="113"/>
      <c r="AL39" s="113"/>
      <c r="AM39" s="113"/>
      <c r="AN39" s="113"/>
    </row>
    <row collapsed="false" customFormat="false" customHeight="true" hidden="false" ht="25.5" outlineLevel="0" r="40">
      <c r="A40" s="105" t="inlineStr">
        <f aca="false">A39</f>
        <is>
          <t/>
        </is>
      </c>
      <c r="B40" s="88" t="n">
        <f aca="false">IF(import!A40="","",import!A40)</f>
        <v>1989236184</v>
      </c>
      <c r="C40" s="88" t="str">
        <f aca="false">IF(import!E40="","",import!E40)</f>
        <v>GBPJPY</v>
      </c>
      <c r="D40" s="88" t="n">
        <f aca="false">IF(import!D40="","",import!D40)</f>
        <v>11.5</v>
      </c>
      <c r="E40" s="88" t="str">
        <f aca="false">IF(import!B40="","",import!B40)</f>
        <v>2014.06.18 10:02:35</v>
      </c>
      <c r="F40" s="88" t="str">
        <f aca="false">IF(import!I40="","",import!I40)</f>
        <v>2014.06.18 10:14:32</v>
      </c>
      <c r="G40" s="88" t="n">
        <f aca="false">IF(import!N40="","",import!N40)</f>
        <v>348.7</v>
      </c>
      <c r="H40" s="88" t="n">
        <f aca="false">IF(import!K40="","",import!K40)</f>
        <v>-70.28</v>
      </c>
      <c r="I40" s="89" t="n">
        <f aca="false">IF(H40="","",G40-H40)</f>
        <v>418.98</v>
      </c>
      <c r="J40" s="72" t="s">
        <v>67</v>
      </c>
      <c r="K40" s="88" t="n">
        <f aca="false">IF(import!AA40="","",import!AA40)</f>
        <v>3.1</v>
      </c>
      <c r="L40" s="91" t="n">
        <v>-4</v>
      </c>
      <c r="M40" s="92" t="n">
        <v>6</v>
      </c>
      <c r="N40" s="93" t="s">
        <v>73</v>
      </c>
      <c r="O40" s="88" t="str">
        <f aca="false">IF(import!Y40="","",import!Y40)</f>
        <v>Buy</v>
      </c>
      <c r="P40" s="106" t="s">
        <v>92</v>
      </c>
      <c r="Q40" s="106" t="s">
        <v>93</v>
      </c>
      <c r="R40" s="106"/>
      <c r="S40" s="95" t="s">
        <v>91</v>
      </c>
      <c r="T40" s="96" t="n">
        <v>3.1</v>
      </c>
      <c r="U40" s="123" t="n">
        <f aca="false">T40-K40</f>
        <v>0</v>
      </c>
      <c r="V40" s="98" t="n">
        <v>3.1</v>
      </c>
      <c r="W40" s="107"/>
      <c r="X40" s="108"/>
      <c r="Y40" s="109"/>
      <c r="Z40" s="110"/>
      <c r="AA40" s="111"/>
      <c r="AB40" s="112"/>
      <c r="AC40" s="109"/>
      <c r="AD40" s="109"/>
      <c r="AE40" s="113"/>
      <c r="AF40" s="113"/>
      <c r="AG40" s="111"/>
      <c r="AH40" s="114"/>
      <c r="AI40" s="113"/>
      <c r="AJ40" s="113"/>
      <c r="AK40" s="113"/>
      <c r="AL40" s="113"/>
      <c r="AM40" s="113"/>
      <c r="AN40" s="113"/>
    </row>
    <row collapsed="false" customFormat="false" customHeight="true" hidden="false" ht="25.5" outlineLevel="0" r="41">
      <c r="A41" s="105" t="inlineStr">
        <f aca="false">A40</f>
        <is>
          <t/>
        </is>
      </c>
      <c r="B41" s="88" t="n">
        <f aca="false">IF(import!A41="","",import!A41)</f>
        <v>1989236489</v>
      </c>
      <c r="C41" s="88" t="str">
        <f aca="false">IF(import!E41="","",import!E41)</f>
        <v>EURJPY</v>
      </c>
      <c r="D41" s="88" t="n">
        <f aca="false">IF(import!D41="","",import!D41)</f>
        <v>11.5</v>
      </c>
      <c r="E41" s="88" t="str">
        <f aca="false">IF(import!B41="","",import!B41)</f>
        <v>2014.06.18 11:05:58</v>
      </c>
      <c r="F41" s="88" t="str">
        <f aca="false">IF(import!I41="","",import!I41)</f>
        <v>2014.06.18 11:15:51</v>
      </c>
      <c r="G41" s="88" t="n">
        <f aca="false">IF(import!N41="","",import!N41)</f>
        <v>607.43</v>
      </c>
      <c r="H41" s="88" t="n">
        <f aca="false">IF(import!K41="","",import!K41)</f>
        <v>-56.09</v>
      </c>
      <c r="I41" s="89" t="n">
        <f aca="false">IF(H41="","",G41-H41)</f>
        <v>663.52</v>
      </c>
      <c r="J41" s="72" t="s">
        <v>71</v>
      </c>
      <c r="K41" s="88" t="n">
        <f aca="false">IF(import!AA41="","",import!AA41)</f>
        <v>5.4</v>
      </c>
      <c r="L41" s="91" t="n">
        <v>0</v>
      </c>
      <c r="M41" s="92" t="n">
        <v>6.5</v>
      </c>
      <c r="N41" s="93" t="s">
        <v>84</v>
      </c>
      <c r="O41" s="88" t="str">
        <f aca="false">IF(import!Y41="","",import!Y41)</f>
        <v>Buy</v>
      </c>
      <c r="P41" s="106" t="s">
        <v>94</v>
      </c>
      <c r="Q41" s="106" t="s">
        <v>93</v>
      </c>
      <c r="R41" s="106"/>
      <c r="S41" s="95" t="s">
        <v>95</v>
      </c>
      <c r="T41" s="96" t="n">
        <v>5.4</v>
      </c>
      <c r="U41" s="123" t="n">
        <f aca="false">T41-K41</f>
        <v>0</v>
      </c>
      <c r="V41" s="98" t="n">
        <v>5.4</v>
      </c>
      <c r="W41" s="107"/>
      <c r="X41" s="108"/>
      <c r="Y41" s="109"/>
      <c r="Z41" s="110"/>
      <c r="AA41" s="111"/>
      <c r="AB41" s="112"/>
      <c r="AC41" s="109"/>
      <c r="AD41" s="109"/>
      <c r="AE41" s="113"/>
      <c r="AF41" s="113"/>
      <c r="AG41" s="111"/>
      <c r="AH41" s="114"/>
      <c r="AI41" s="113"/>
      <c r="AJ41" s="113"/>
      <c r="AK41" s="113"/>
      <c r="AL41" s="113"/>
      <c r="AM41" s="113"/>
      <c r="AN41" s="113"/>
    </row>
    <row collapsed="false" customFormat="false" customHeight="true" hidden="false" ht="25.5" outlineLevel="0" r="42">
      <c r="A42" s="105" t="inlineStr">
        <f aca="false">A41</f>
        <is>
          <t/>
        </is>
      </c>
      <c r="B42" s="88" t="n">
        <f aca="false">IF(import!A42="","",import!A42)</f>
        <v>1989238373</v>
      </c>
      <c r="C42" s="88" t="str">
        <f aca="false">IF(import!E42="","",import!E42)</f>
        <v>EURAUD</v>
      </c>
      <c r="D42" s="88" t="n">
        <f aca="false">IF(import!D42="","",import!D42)</f>
        <v>12.1</v>
      </c>
      <c r="E42" s="88" t="str">
        <f aca="false">IF(import!B42="","",import!B42)</f>
        <v>2014.06.18 10:45:21</v>
      </c>
      <c r="F42" s="88" t="str">
        <f aca="false">IF(import!I42="","",import!I42)</f>
        <v>2014.06.18 11:25:02</v>
      </c>
      <c r="G42" s="88" t="n">
        <f aca="false">IF(import!N42="","",import!N42)</f>
        <v>463.2</v>
      </c>
      <c r="H42" s="88" t="n">
        <f aca="false">IF(import!K42="","",import!K42)</f>
        <v>-59.02</v>
      </c>
      <c r="I42" s="89" t="n">
        <f aca="false">IF(H42="","",G42-H42)</f>
        <v>522.22</v>
      </c>
      <c r="J42" s="72" t="s">
        <v>71</v>
      </c>
      <c r="K42" s="88" t="n">
        <f aca="false">IF(import!AA42="","",import!AA42)</f>
        <v>4.1</v>
      </c>
      <c r="L42" s="91" t="n">
        <v>-8.1</v>
      </c>
      <c r="M42" s="92" t="n">
        <v>5.4</v>
      </c>
      <c r="N42" s="93" t="s">
        <v>68</v>
      </c>
      <c r="O42" s="88" t="str">
        <f aca="false">IF(import!Y42="","",import!Y42)</f>
        <v>Buy</v>
      </c>
      <c r="P42" s="106"/>
      <c r="Q42" s="106" t="s">
        <v>93</v>
      </c>
      <c r="R42" s="106"/>
      <c r="S42" s="95" t="s">
        <v>96</v>
      </c>
      <c r="T42" s="96" t="n">
        <v>4.1</v>
      </c>
      <c r="U42" s="123" t="n">
        <f aca="false">T42-K42</f>
        <v>0</v>
      </c>
      <c r="V42" s="98" t="n">
        <v>4.1</v>
      </c>
      <c r="W42" s="107"/>
      <c r="X42" s="108"/>
      <c r="Y42" s="109"/>
      <c r="Z42" s="110"/>
      <c r="AA42" s="111"/>
      <c r="AB42" s="112"/>
      <c r="AC42" s="109"/>
      <c r="AD42" s="109"/>
      <c r="AE42" s="113"/>
      <c r="AF42" s="113"/>
      <c r="AG42" s="111"/>
      <c r="AH42" s="114"/>
      <c r="AI42" s="113"/>
      <c r="AJ42" s="113"/>
      <c r="AK42" s="113"/>
      <c r="AL42" s="113"/>
      <c r="AM42" s="113"/>
      <c r="AN42" s="113"/>
    </row>
    <row collapsed="false" customFormat="false" customHeight="true" hidden="false" ht="25.5" outlineLevel="0" r="43">
      <c r="A43" s="105" t="inlineStr">
        <f aca="false">A42</f>
        <is>
          <t/>
        </is>
      </c>
      <c r="B43" s="88" t="n">
        <f aca="false">IF(import!A43="","",import!A43)</f>
        <v>1989243013</v>
      </c>
      <c r="C43" s="88" t="str">
        <f aca="false">IF(import!E43="","",import!E43)</f>
        <v>EURCAD</v>
      </c>
      <c r="D43" s="88" t="n">
        <f aca="false">IF(import!D43="","",import!D43)</f>
        <v>12.29</v>
      </c>
      <c r="E43" s="88" t="str">
        <f aca="false">IF(import!B43="","",import!B43)</f>
        <v>2014.06.18 11:55:18</v>
      </c>
      <c r="F43" s="88" t="str">
        <f aca="false">IF(import!I43="","",import!I43)</f>
        <v>2014.06.18 12:15:47</v>
      </c>
      <c r="G43" s="88" t="n">
        <f aca="false">IF(import!N43="","",import!N43)</f>
        <v>441.19</v>
      </c>
      <c r="H43" s="88" t="n">
        <f aca="false">IF(import!K43="","",import!K43)</f>
        <v>-59.98</v>
      </c>
      <c r="I43" s="89" t="n">
        <f aca="false">IF(H43="","",G43-H43)</f>
        <v>501.17</v>
      </c>
      <c r="J43" s="72" t="s">
        <v>71</v>
      </c>
      <c r="K43" s="88" t="n">
        <f aca="false">IF(import!AA43="","",import!AA43)</f>
        <v>3.9</v>
      </c>
      <c r="L43" s="91" t="n">
        <v>-5</v>
      </c>
      <c r="M43" s="92" t="n">
        <v>5.7</v>
      </c>
      <c r="N43" s="93" t="s">
        <v>73</v>
      </c>
      <c r="O43" s="88" t="str">
        <f aca="false">IF(import!Y43="","",import!Y43)</f>
        <v>Buy</v>
      </c>
      <c r="P43" s="106" t="s">
        <v>97</v>
      </c>
      <c r="Q43" s="106" t="s">
        <v>93</v>
      </c>
      <c r="R43" s="106"/>
      <c r="S43" s="95" t="s">
        <v>98</v>
      </c>
      <c r="T43" s="96" t="n">
        <v>3.9</v>
      </c>
      <c r="U43" s="123" t="n">
        <f aca="false">T43-K43</f>
        <v>0</v>
      </c>
      <c r="V43" s="98" t="n">
        <v>3.9</v>
      </c>
      <c r="W43" s="107"/>
      <c r="X43" s="108"/>
      <c r="Y43" s="109"/>
      <c r="Z43" s="110"/>
      <c r="AA43" s="111"/>
      <c r="AB43" s="112"/>
      <c r="AC43" s="109"/>
      <c r="AD43" s="109"/>
      <c r="AE43" s="113"/>
      <c r="AF43" s="113"/>
      <c r="AG43" s="111"/>
      <c r="AH43" s="114"/>
      <c r="AI43" s="113"/>
      <c r="AJ43" s="113"/>
      <c r="AK43" s="113"/>
      <c r="AL43" s="113"/>
      <c r="AM43" s="113"/>
      <c r="AN43" s="113"/>
    </row>
    <row collapsed="false" customFormat="false" customHeight="true" hidden="false" ht="25.5" outlineLevel="0" r="44">
      <c r="A44" s="105" t="inlineStr">
        <f aca="false">A43</f>
        <is>
          <t/>
        </is>
      </c>
      <c r="B44" s="88" t="n">
        <f aca="false">IF(import!A44="","",import!A44)</f>
        <v>1989252295</v>
      </c>
      <c r="C44" s="88" t="str">
        <f aca="false">IF(import!E44="","",import!E44)</f>
        <v>EURAUD</v>
      </c>
      <c r="D44" s="88" t="n">
        <f aca="false">IF(import!D44="","",import!D44)</f>
        <v>12.31</v>
      </c>
      <c r="E44" s="88" t="str">
        <f aca="false">IF(import!B44="","",import!B44)</f>
        <v>2014.06.18 12:56:04</v>
      </c>
      <c r="F44" s="88" t="str">
        <f aca="false">IF(import!I44="","",import!I44)</f>
        <v>2014.06.18 13:38:12</v>
      </c>
      <c r="G44" s="88" t="n">
        <f aca="false">IF(import!N44="","",import!N44)</f>
        <v>126.51</v>
      </c>
      <c r="H44" s="88" t="n">
        <f aca="false">IF(import!K44="","",import!K44)</f>
        <v>-60.09</v>
      </c>
      <c r="I44" s="89" t="n">
        <f aca="false">IF(H44="","",G44-H44)</f>
        <v>186.6</v>
      </c>
      <c r="J44" s="72" t="s">
        <v>71</v>
      </c>
      <c r="K44" s="88" t="n">
        <f aca="false">IF(import!AA44="","",import!AA44)</f>
        <v>1.1</v>
      </c>
      <c r="L44" s="91" t="n">
        <v>-9.4</v>
      </c>
      <c r="M44" s="92" t="n">
        <v>6</v>
      </c>
      <c r="N44" s="93"/>
      <c r="O44" s="88" t="str">
        <f aca="false">IF(import!Y44="","",import!Y44)</f>
        <v>Buy</v>
      </c>
      <c r="P44" s="106"/>
      <c r="Q44" s="106" t="s">
        <v>93</v>
      </c>
      <c r="R44" s="106"/>
      <c r="S44" s="95" t="s">
        <v>99</v>
      </c>
      <c r="T44" s="96" t="n">
        <v>1.1</v>
      </c>
      <c r="U44" s="123" t="n">
        <f aca="false">T44-K44</f>
        <v>0</v>
      </c>
      <c r="V44" s="98" t="n">
        <v>1.1</v>
      </c>
      <c r="W44" s="107"/>
      <c r="X44" s="108"/>
      <c r="Y44" s="109"/>
      <c r="Z44" s="110"/>
      <c r="AA44" s="111"/>
      <c r="AB44" s="112"/>
      <c r="AC44" s="109"/>
      <c r="AD44" s="109"/>
      <c r="AE44" s="113"/>
      <c r="AF44" s="113"/>
      <c r="AG44" s="111"/>
      <c r="AH44" s="114"/>
      <c r="AI44" s="113"/>
      <c r="AJ44" s="113"/>
      <c r="AK44" s="113"/>
      <c r="AL44" s="113"/>
      <c r="AM44" s="113"/>
      <c r="AN44" s="113"/>
    </row>
    <row collapsed="false" customFormat="false" customHeight="true" hidden="false" ht="25.5" outlineLevel="0" r="45">
      <c r="A45" s="105" t="inlineStr">
        <f aca="false">A44</f>
        <is>
          <t/>
        </is>
      </c>
      <c r="B45" s="88" t="n">
        <f aca="false">IF(import!A45="","",import!A45)</f>
        <v>1989252381</v>
      </c>
      <c r="C45" s="88" t="str">
        <f aca="false">IF(import!E45="","",import!E45)</f>
        <v>EURJPY</v>
      </c>
      <c r="D45" s="88" t="n">
        <f aca="false">IF(import!D45="","",import!D45)</f>
        <v>11.75</v>
      </c>
      <c r="E45" s="88" t="str">
        <f aca="false">IF(import!B45="","",import!B45)</f>
        <v>2014.06.18 12:02:50</v>
      </c>
      <c r="F45" s="88" t="str">
        <f aca="false">IF(import!I45="","",import!I45)</f>
        <v>2014.06.18 12:15:47</v>
      </c>
      <c r="G45" s="88" t="n">
        <f aca="false">IF(import!N45="","",import!N45)</f>
        <v>815.93</v>
      </c>
      <c r="H45" s="88" t="n">
        <f aca="false">IF(import!K45="","",import!K45)</f>
        <v>-57.34</v>
      </c>
      <c r="I45" s="89" t="n">
        <f aca="false">IF(H45="","",G45-H45)</f>
        <v>873.27</v>
      </c>
      <c r="J45" s="72" t="s">
        <v>71</v>
      </c>
      <c r="K45" s="88" t="n">
        <f aca="false">IF(import!AA45="","",import!AA45)</f>
        <v>7.1</v>
      </c>
      <c r="L45" s="91" t="n">
        <v>-0.4</v>
      </c>
      <c r="M45" s="92" t="n">
        <v>7.8</v>
      </c>
      <c r="N45" s="93" t="s">
        <v>84</v>
      </c>
      <c r="O45" s="88" t="str">
        <f aca="false">IF(import!Y45="","",import!Y45)</f>
        <v>Buy</v>
      </c>
      <c r="P45" s="106" t="s">
        <v>100</v>
      </c>
      <c r="Q45" s="106" t="s">
        <v>93</v>
      </c>
      <c r="R45" s="106"/>
      <c r="S45" s="95" t="s">
        <v>101</v>
      </c>
      <c r="T45" s="96" t="n">
        <v>7.1</v>
      </c>
      <c r="U45" s="123" t="n">
        <f aca="false">T45-K45</f>
        <v>0</v>
      </c>
      <c r="V45" s="98" t="n">
        <v>7.1</v>
      </c>
      <c r="W45" s="107"/>
      <c r="X45" s="108"/>
      <c r="Y45" s="109"/>
      <c r="Z45" s="110"/>
      <c r="AA45" s="111"/>
      <c r="AB45" s="112"/>
      <c r="AC45" s="109"/>
      <c r="AD45" s="109"/>
      <c r="AE45" s="113"/>
      <c r="AF45" s="113"/>
      <c r="AG45" s="111"/>
      <c r="AH45" s="114"/>
      <c r="AI45" s="113"/>
      <c r="AJ45" s="113"/>
      <c r="AK45" s="113"/>
      <c r="AL45" s="113"/>
      <c r="AM45" s="113"/>
      <c r="AN45" s="113"/>
    </row>
    <row collapsed="false" customFormat="false" customHeight="true" hidden="false" ht="25.5" outlineLevel="0" r="46">
      <c r="A46" s="105" t="inlineStr">
        <f aca="false">A45</f>
        <is>
          <t/>
        </is>
      </c>
      <c r="B46" s="88" t="n">
        <f aca="false">IF(import!A46="","",import!A46)</f>
        <v>1989269764</v>
      </c>
      <c r="C46" s="88" t="str">
        <f aca="false">IF(import!E46="","",import!E46)</f>
        <v>EURCAD</v>
      </c>
      <c r="D46" s="88" t="n">
        <f aca="false">IF(import!D46="","",import!D46)</f>
        <v>12.76</v>
      </c>
      <c r="E46" s="88" t="str">
        <f aca="false">IF(import!B46="","",import!B46)</f>
        <v>2014.06.18 16:47:24</v>
      </c>
      <c r="F46" s="88" t="str">
        <f aca="false">IF(import!I46="","",import!I46)</f>
        <v>2014.06.18 16:52:54</v>
      </c>
      <c r="G46" s="88" t="n">
        <f aca="false">IF(import!N46="","",import!N46)</f>
        <v>46.97</v>
      </c>
      <c r="H46" s="88" t="n">
        <f aca="false">IF(import!K46="","",import!K46)</f>
        <v>-62.36</v>
      </c>
      <c r="I46" s="115" t="n">
        <f aca="false">IF(H46="","",G46-H46)</f>
        <v>109.33</v>
      </c>
      <c r="J46" s="116" t="s">
        <v>71</v>
      </c>
      <c r="K46" s="88" t="n">
        <f aca="false">IF(import!AA46="","",import!AA46)</f>
        <v>0.4</v>
      </c>
      <c r="L46" s="117" t="n">
        <v>-0.4</v>
      </c>
      <c r="M46" s="118" t="n">
        <v>4.7</v>
      </c>
      <c r="N46" s="119" t="s">
        <v>68</v>
      </c>
      <c r="O46" s="88" t="str">
        <f aca="false">IF(import!Y46="","",import!Y46)</f>
        <v>Buy</v>
      </c>
      <c r="P46" s="120" t="s">
        <v>102</v>
      </c>
      <c r="Q46" s="120" t="s">
        <v>103</v>
      </c>
      <c r="R46" s="120"/>
      <c r="S46" s="121" t="s">
        <v>104</v>
      </c>
      <c r="T46" s="96" t="n">
        <v>0.4</v>
      </c>
      <c r="U46" s="97" t="n">
        <f aca="false">T46-K46</f>
        <v>0</v>
      </c>
      <c r="V46" s="124" t="n">
        <v>0.4</v>
      </c>
      <c r="W46" s="107"/>
      <c r="X46" s="108"/>
      <c r="Y46" s="109"/>
      <c r="Z46" s="110"/>
      <c r="AA46" s="111"/>
      <c r="AB46" s="112"/>
      <c r="AC46" s="109"/>
      <c r="AD46" s="109"/>
      <c r="AE46" s="113"/>
      <c r="AF46" s="113"/>
      <c r="AG46" s="111"/>
      <c r="AH46" s="114"/>
      <c r="AI46" s="113"/>
      <c r="AJ46" s="113"/>
      <c r="AK46" s="113"/>
      <c r="AL46" s="113"/>
      <c r="AM46" s="113"/>
      <c r="AN46" s="113"/>
    </row>
    <row collapsed="false" customFormat="true" customHeight="true" hidden="false" ht="25.5" outlineLevel="0" r="47" s="133">
      <c r="A47" s="105" t="inlineStr">
        <f aca="false">A46</f>
        <is>
          <t/>
        </is>
      </c>
      <c r="B47" s="88" t="n">
        <f aca="false">IF(import!A47="","",import!A47)</f>
        <v>1989269826</v>
      </c>
      <c r="C47" s="88" t="str">
        <f aca="false">IF(import!E47="","",import!E47)</f>
        <v>EURAUD</v>
      </c>
      <c r="D47" s="88" t="n">
        <f aca="false">IF(import!D47="","",import!D47)</f>
        <v>12.57</v>
      </c>
      <c r="E47" s="88" t="str">
        <f aca="false">IF(import!B47="","",import!B47)</f>
        <v>2014.06.18 16:36:23</v>
      </c>
      <c r="F47" s="88" t="str">
        <f aca="false">IF(import!I47="","",import!I47)</f>
        <v>2014.06.18 17:04:30</v>
      </c>
      <c r="G47" s="88" t="n">
        <f aca="false">IF(import!N47="","",import!N47)</f>
        <v>164.41</v>
      </c>
      <c r="H47" s="88" t="n">
        <f aca="false">IF(import!K47="","",import!K47)</f>
        <v>-61.42</v>
      </c>
      <c r="I47" s="89" t="n">
        <f aca="false">IF(H47="","",G47-H47)</f>
        <v>225.83</v>
      </c>
      <c r="J47" s="72" t="s">
        <v>71</v>
      </c>
      <c r="K47" s="88" t="n">
        <f aca="false">IF(import!AA47="","",import!AA47)</f>
        <v>1.4</v>
      </c>
      <c r="L47" s="91" t="n">
        <v>-3.6</v>
      </c>
      <c r="M47" s="92" t="n">
        <v>5.4</v>
      </c>
      <c r="N47" s="93" t="s">
        <v>68</v>
      </c>
      <c r="O47" s="88" t="str">
        <f aca="false">IF(import!Y47="","",import!Y47)</f>
        <v>Buy</v>
      </c>
      <c r="P47" s="106" t="s">
        <v>105</v>
      </c>
      <c r="Q47" s="106" t="s">
        <v>103</v>
      </c>
      <c r="R47" s="106"/>
      <c r="S47" s="95" t="s">
        <v>106</v>
      </c>
      <c r="T47" s="96" t="n">
        <v>1.4</v>
      </c>
      <c r="U47" s="97" t="n">
        <f aca="false">T47-K47</f>
        <v>0</v>
      </c>
      <c r="V47" s="98" t="n">
        <v>1.4</v>
      </c>
      <c r="W47" s="125"/>
      <c r="X47" s="126"/>
      <c r="Y47" s="127"/>
      <c r="Z47" s="128"/>
      <c r="AA47" s="129"/>
      <c r="AB47" s="130"/>
      <c r="AC47" s="127"/>
      <c r="AD47" s="127"/>
      <c r="AE47" s="131"/>
      <c r="AF47" s="131"/>
      <c r="AG47" s="129"/>
      <c r="AH47" s="132"/>
      <c r="AI47" s="131"/>
      <c r="AJ47" s="131"/>
      <c r="AK47" s="131"/>
      <c r="AL47" s="131"/>
      <c r="AM47" s="131"/>
      <c r="AN47" s="131"/>
      <c r="AMJ47" s="0"/>
    </row>
    <row collapsed="false" customFormat="false" customHeight="true" hidden="false" ht="25.5" outlineLevel="0" r="48">
      <c r="A48" s="105" t="n">
        <v>41809</v>
      </c>
      <c r="B48" s="88" t="n">
        <f aca="false">IF(import!A48="","",import!A48)</f>
        <v>1989366936</v>
      </c>
      <c r="C48" s="88" t="str">
        <f aca="false">IF(import!E48="","",import!E48)</f>
        <v>EURJPY</v>
      </c>
      <c r="D48" s="88" t="n">
        <f aca="false">IF(import!D48="","",import!D48)</f>
        <v>11.96</v>
      </c>
      <c r="E48" s="88" t="str">
        <f aca="false">IF(import!B48="","",import!B48)</f>
        <v>2014.06.19 11:06:34</v>
      </c>
      <c r="F48" s="88" t="str">
        <f aca="false">IF(import!I48="","",import!I48)</f>
        <v>2014.06.19 11:15:00</v>
      </c>
      <c r="G48" s="88" t="n">
        <f aca="false">IF(import!N48="","",import!N48)</f>
        <v>681.51</v>
      </c>
      <c r="H48" s="88" t="n">
        <f aca="false">IF(import!K48="","",import!K48)</f>
        <v>-58.68</v>
      </c>
      <c r="I48" s="89" t="n">
        <f aca="false">IF(H48="","",G48-H48)</f>
        <v>740.19</v>
      </c>
      <c r="J48" s="72" t="s">
        <v>71</v>
      </c>
      <c r="K48" s="88" t="n">
        <f aca="false">IF(import!AA48="","",import!AA48)</f>
        <v>5.8</v>
      </c>
      <c r="L48" s="91" t="n">
        <v>-2.6</v>
      </c>
      <c r="M48" s="92" t="n">
        <v>14.3</v>
      </c>
      <c r="N48" s="93" t="s">
        <v>84</v>
      </c>
      <c r="O48" s="88" t="str">
        <f aca="false">IF(import!Y48="","",import!Y48)</f>
        <v>Buy</v>
      </c>
      <c r="P48" s="106"/>
      <c r="Q48" s="106" t="s">
        <v>107</v>
      </c>
      <c r="R48" s="106"/>
      <c r="S48" s="95" t="s">
        <v>108</v>
      </c>
      <c r="T48" s="96" t="n">
        <v>5.8</v>
      </c>
      <c r="U48" s="97" t="n">
        <f aca="false">T48-K48</f>
        <v>0</v>
      </c>
      <c r="V48" s="98" t="n">
        <v>5.8</v>
      </c>
      <c r="W48" s="107"/>
      <c r="X48" s="108"/>
      <c r="Y48" s="109"/>
      <c r="Z48" s="110"/>
      <c r="AA48" s="111"/>
      <c r="AB48" s="112"/>
      <c r="AC48" s="109"/>
      <c r="AD48" s="109"/>
      <c r="AE48" s="113"/>
      <c r="AF48" s="113"/>
      <c r="AG48" s="111"/>
      <c r="AH48" s="114"/>
      <c r="AI48" s="113"/>
      <c r="AJ48" s="113"/>
      <c r="AK48" s="113"/>
      <c r="AL48" s="113"/>
      <c r="AM48" s="113"/>
      <c r="AN48" s="113"/>
    </row>
    <row collapsed="false" customFormat="false" customHeight="true" hidden="false" ht="25.5" outlineLevel="0" r="49">
      <c r="A49" s="105" t="inlineStr">
        <f aca="false">A48</f>
        <is>
          <t/>
        </is>
      </c>
      <c r="B49" s="88" t="n">
        <f aca="false">IF(import!A49="","",import!A49)</f>
        <v>1989367531</v>
      </c>
      <c r="C49" s="88" t="str">
        <f aca="false">IF(import!E49="","",import!E49)</f>
        <v>EURCAD</v>
      </c>
      <c r="D49" s="88" t="n">
        <f aca="false">IF(import!D49="","",import!D49)</f>
        <v>12.72</v>
      </c>
      <c r="E49" s="88" t="str">
        <f aca="false">IF(import!B49="","",import!B49)</f>
        <v>2014.06.19 11:08:08</v>
      </c>
      <c r="F49" s="88" t="str">
        <f aca="false">IF(import!I49="","",import!I49)</f>
        <v>2014.06.19 11:20:38</v>
      </c>
      <c r="G49" s="88" t="n">
        <f aca="false">IF(import!N49="","",import!N49)</f>
        <v>729.15</v>
      </c>
      <c r="H49" s="88" t="n">
        <f aca="false">IF(import!K49="","",import!K49)</f>
        <v>-62.42</v>
      </c>
      <c r="I49" s="89" t="n">
        <f aca="false">IF(H49="","",G49-H49)</f>
        <v>791.57</v>
      </c>
      <c r="J49" s="72" t="s">
        <v>67</v>
      </c>
      <c r="K49" s="88" t="n">
        <f aca="false">IF(import!AA49="","",import!AA49)</f>
        <v>6.2</v>
      </c>
      <c r="L49" s="91" t="n">
        <v>-4.9</v>
      </c>
      <c r="M49" s="92" t="n">
        <v>6.7</v>
      </c>
      <c r="N49" s="93" t="s">
        <v>84</v>
      </c>
      <c r="O49" s="88" t="str">
        <f aca="false">IF(import!Y49="","",import!Y49)</f>
        <v>Buy</v>
      </c>
      <c r="P49" s="106" t="s">
        <v>89</v>
      </c>
      <c r="Q49" s="106" t="s">
        <v>107</v>
      </c>
      <c r="R49" s="106"/>
      <c r="S49" s="95" t="s">
        <v>109</v>
      </c>
      <c r="T49" s="96" t="n">
        <v>6.2</v>
      </c>
      <c r="U49" s="97" t="n">
        <f aca="false">T49-K49</f>
        <v>0</v>
      </c>
      <c r="V49" s="98" t="n">
        <v>6.2</v>
      </c>
      <c r="W49" s="107"/>
      <c r="X49" s="108"/>
      <c r="Y49" s="109"/>
      <c r="Z49" s="110"/>
      <c r="AA49" s="111"/>
      <c r="AB49" s="112"/>
      <c r="AC49" s="109"/>
      <c r="AD49" s="109"/>
      <c r="AE49" s="113"/>
      <c r="AF49" s="113"/>
      <c r="AG49" s="111"/>
      <c r="AH49" s="114"/>
      <c r="AI49" s="113"/>
      <c r="AJ49" s="113"/>
      <c r="AK49" s="113"/>
      <c r="AL49" s="113"/>
      <c r="AM49" s="113"/>
      <c r="AN49" s="113"/>
    </row>
    <row collapsed="false" customFormat="false" customHeight="true" hidden="false" ht="25.5" outlineLevel="0" r="50">
      <c r="A50" s="105" t="inlineStr">
        <f aca="false">A49</f>
        <is>
          <t/>
        </is>
      </c>
      <c r="B50" s="88" t="n">
        <f aca="false">IF(import!A50="","",import!A50)</f>
        <v>1989380199</v>
      </c>
      <c r="C50" s="88" t="str">
        <f aca="false">IF(import!E50="","",import!E50)</f>
        <v>GBPJPY</v>
      </c>
      <c r="D50" s="88" t="n">
        <f aca="false">IF(import!D50="","",import!D50)</f>
        <v>12.23</v>
      </c>
      <c r="E50" s="88" t="str">
        <f aca="false">IF(import!B50="","",import!B50)</f>
        <v>2014.06.19 12:16:48</v>
      </c>
      <c r="F50" s="88" t="str">
        <f aca="false">IF(import!I50="","",import!I50)</f>
        <v>2014.06.19 12:37:13</v>
      </c>
      <c r="G50" s="88" t="n">
        <f aca="false">IF(import!N50="","",import!N50)</f>
        <v>-1201.87</v>
      </c>
      <c r="H50" s="88" t="n">
        <f aca="false">IF(import!K50="","",import!K50)</f>
        <v>-74.97</v>
      </c>
      <c r="I50" s="89" t="n">
        <f aca="false">IF(H50="","",G50-H50)</f>
        <v>-1126.9</v>
      </c>
      <c r="J50" s="72" t="s">
        <v>71</v>
      </c>
      <c r="K50" s="88" t="n">
        <f aca="false">IF(import!AA50="","",import!AA50)</f>
        <v>-10</v>
      </c>
      <c r="L50" s="91"/>
      <c r="M50" s="92" t="n">
        <v>2.9</v>
      </c>
      <c r="N50" s="93" t="s">
        <v>88</v>
      </c>
      <c r="O50" s="88" t="str">
        <f aca="false">IF(import!Y50="","",import!Y50)</f>
        <v>Buy</v>
      </c>
      <c r="P50" s="106" t="s">
        <v>110</v>
      </c>
      <c r="Q50" s="106" t="s">
        <v>111</v>
      </c>
      <c r="R50" s="106"/>
      <c r="S50" s="95" t="s">
        <v>112</v>
      </c>
      <c r="T50" s="96" t="n">
        <v>-10</v>
      </c>
      <c r="U50" s="97" t="n">
        <f aca="false">T50-K50</f>
        <v>0</v>
      </c>
      <c r="V50" s="98" t="n">
        <v>-9.9</v>
      </c>
      <c r="W50" s="107"/>
      <c r="X50" s="108"/>
      <c r="Y50" s="109"/>
      <c r="Z50" s="110"/>
      <c r="AA50" s="111"/>
      <c r="AB50" s="112"/>
      <c r="AC50" s="109"/>
      <c r="AD50" s="109"/>
      <c r="AE50" s="113"/>
      <c r="AF50" s="113"/>
      <c r="AG50" s="111"/>
      <c r="AH50" s="114"/>
      <c r="AI50" s="113"/>
      <c r="AJ50" s="113"/>
      <c r="AK50" s="113"/>
      <c r="AL50" s="113"/>
      <c r="AM50" s="113"/>
      <c r="AN50" s="113"/>
    </row>
    <row collapsed="false" customFormat="false" customHeight="true" hidden="false" ht="25.5" outlineLevel="0" r="51">
      <c r="A51" s="105" t="inlineStr">
        <f aca="false">A50</f>
        <is>
          <t/>
        </is>
      </c>
      <c r="B51" s="88" t="n">
        <f aca="false">IF(import!A51="","",import!A51)</f>
        <v>1989381275</v>
      </c>
      <c r="C51" s="88" t="str">
        <f aca="false">IF(import!E51="","",import!E51)</f>
        <v>EURJPY</v>
      </c>
      <c r="D51" s="88" t="n">
        <f aca="false">IF(import!D51="","",import!D51)</f>
        <v>12.23</v>
      </c>
      <c r="E51" s="88" t="str">
        <f aca="false">IF(import!B51="","",import!B51)</f>
        <v>2014.06.19 12:15:06</v>
      </c>
      <c r="F51" s="88" t="str">
        <f aca="false">IF(import!I51="","",import!I51)</f>
        <v>2014.06.19 14:48:00</v>
      </c>
      <c r="G51" s="88" t="n">
        <f aca="false">IF(import!N51="","",import!N51)</f>
        <v>-1189.12</v>
      </c>
      <c r="H51" s="88" t="n">
        <f aca="false">IF(import!K51="","",import!K51)</f>
        <v>-60.05</v>
      </c>
      <c r="I51" s="89" t="n">
        <f aca="false">IF(H51="","",G51-H51)</f>
        <v>-1129.07</v>
      </c>
      <c r="J51" s="72" t="s">
        <v>71</v>
      </c>
      <c r="K51" s="88" t="n">
        <f aca="false">IF(import!AA51="","",import!AA51)</f>
        <v>-9.9</v>
      </c>
      <c r="L51" s="91"/>
      <c r="M51" s="92" t="n">
        <v>0</v>
      </c>
      <c r="N51" s="93" t="s">
        <v>88</v>
      </c>
      <c r="O51" s="88" t="str">
        <f aca="false">IF(import!Y51="","",import!Y51)</f>
        <v>Buy</v>
      </c>
      <c r="P51" s="106" t="s">
        <v>113</v>
      </c>
      <c r="Q51" s="106" t="s">
        <v>111</v>
      </c>
      <c r="R51" s="106"/>
      <c r="S51" s="95" t="s">
        <v>114</v>
      </c>
      <c r="T51" s="96" t="n">
        <v>-9.9</v>
      </c>
      <c r="U51" s="97" t="n">
        <f aca="false">T51-K51</f>
        <v>0</v>
      </c>
      <c r="V51" s="98" t="n">
        <v>-10</v>
      </c>
      <c r="W51" s="107"/>
      <c r="X51" s="108"/>
      <c r="Y51" s="109"/>
      <c r="Z51" s="110"/>
      <c r="AA51" s="111"/>
      <c r="AB51" s="112"/>
      <c r="AC51" s="109"/>
      <c r="AD51" s="109"/>
      <c r="AE51" s="113"/>
      <c r="AF51" s="113"/>
      <c r="AG51" s="111"/>
      <c r="AH51" s="114"/>
      <c r="AI51" s="113"/>
      <c r="AJ51" s="113"/>
      <c r="AK51" s="113"/>
      <c r="AL51" s="113"/>
      <c r="AM51" s="113"/>
      <c r="AN51" s="113"/>
    </row>
    <row collapsed="false" customFormat="false" customHeight="true" hidden="false" ht="25.5" outlineLevel="0" r="52">
      <c r="A52" s="105" t="inlineStr">
        <f aca="false">A51</f>
        <is>
          <t/>
        </is>
      </c>
      <c r="B52" s="88" t="n">
        <f aca="false">IF(import!A52="","",import!A52)</f>
        <v>1989382180</v>
      </c>
      <c r="C52" s="88" t="str">
        <f aca="false">IF(import!E52="","",import!E52)</f>
        <v>EURAUD</v>
      </c>
      <c r="D52" s="88" t="n">
        <f aca="false">IF(import!D52="","",import!D52)</f>
        <v>12.74</v>
      </c>
      <c r="E52" s="88" t="str">
        <f aca="false">IF(import!B52="","",import!B52)</f>
        <v>2014.06.19 12:49:11</v>
      </c>
      <c r="F52" s="88" t="str">
        <f aca="false">IF(import!I52="","",import!I52)</f>
        <v>2014.06.19 12:52:53</v>
      </c>
      <c r="G52" s="88" t="n">
        <f aca="false">IF(import!N52="","",import!N52)</f>
        <v>552.17</v>
      </c>
      <c r="H52" s="88" t="n">
        <f aca="false">IF(import!K52="","",import!K52)</f>
        <v>-62.53</v>
      </c>
      <c r="I52" s="89" t="n">
        <f aca="false">IF(H52="","",G52-H52)</f>
        <v>614.7</v>
      </c>
      <c r="J52" s="72" t="s">
        <v>71</v>
      </c>
      <c r="K52" s="88" t="n">
        <f aca="false">IF(import!AA52="","",import!AA52)</f>
        <v>4.6</v>
      </c>
      <c r="L52" s="91" t="n">
        <v>0</v>
      </c>
      <c r="M52" s="92" t="n">
        <v>16.4</v>
      </c>
      <c r="N52" s="93" t="s">
        <v>84</v>
      </c>
      <c r="O52" s="88" t="str">
        <f aca="false">IF(import!Y52="","",import!Y52)</f>
        <v>Buy</v>
      </c>
      <c r="P52" s="106"/>
      <c r="Q52" s="106" t="s">
        <v>111</v>
      </c>
      <c r="R52" s="106"/>
      <c r="S52" s="95"/>
      <c r="T52" s="96" t="n">
        <v>4.6</v>
      </c>
      <c r="U52" s="97" t="n">
        <f aca="false">T52-K52</f>
        <v>0</v>
      </c>
      <c r="V52" s="98" t="n">
        <v>4.6</v>
      </c>
      <c r="W52" s="107"/>
      <c r="X52" s="108"/>
      <c r="Y52" s="109"/>
      <c r="Z52" s="110"/>
      <c r="AA52" s="111"/>
      <c r="AB52" s="112"/>
      <c r="AC52" s="109"/>
      <c r="AD52" s="109"/>
      <c r="AE52" s="113"/>
      <c r="AF52" s="113"/>
      <c r="AG52" s="111"/>
      <c r="AH52" s="114"/>
      <c r="AI52" s="113"/>
      <c r="AJ52" s="113"/>
      <c r="AK52" s="113"/>
      <c r="AL52" s="113"/>
      <c r="AM52" s="113"/>
      <c r="AN52" s="113"/>
    </row>
    <row collapsed="false" customFormat="false" customHeight="true" hidden="false" ht="25.5" outlineLevel="0" r="53">
      <c r="A53" s="105" t="inlineStr">
        <f aca="false">A52</f>
        <is>
          <t/>
        </is>
      </c>
      <c r="B53" s="88" t="n">
        <f aca="false">IF(import!A53="","",import!A53)</f>
        <v>1989394943</v>
      </c>
      <c r="C53" s="88" t="str">
        <f aca="false">IF(import!E53="","",import!E53)</f>
        <v>EURCAD</v>
      </c>
      <c r="D53" s="88" t="n">
        <f aca="false">IF(import!D53="","",import!D53)</f>
        <v>12.83</v>
      </c>
      <c r="E53" s="88" t="str">
        <f aca="false">IF(import!B53="","",import!B53)</f>
        <v>2014.06.19 14:47:05</v>
      </c>
      <c r="F53" s="88" t="str">
        <f aca="false">IF(import!I53="","",import!I53)</f>
        <v>2014.06.19 15:22:55</v>
      </c>
      <c r="G53" s="88" t="n">
        <f aca="false">IF(import!N53="","",import!N53)</f>
        <v>-1185.61</v>
      </c>
      <c r="H53" s="88" t="n">
        <f aca="false">IF(import!K53="","",import!K53)</f>
        <v>-62.92</v>
      </c>
      <c r="I53" s="89" t="n">
        <f aca="false">IF(H53="","",G53-H53)</f>
        <v>-1122.69</v>
      </c>
      <c r="J53" s="72" t="s">
        <v>67</v>
      </c>
      <c r="K53" s="88" t="n">
        <f aca="false">IF(import!AA53="","",import!AA53)</f>
        <v>-10</v>
      </c>
      <c r="L53" s="91"/>
      <c r="M53" s="92" t="n">
        <v>3.7</v>
      </c>
      <c r="N53" s="93" t="s">
        <v>88</v>
      </c>
      <c r="O53" s="88" t="str">
        <f aca="false">IF(import!Y53="","",import!Y53)</f>
        <v>Buy</v>
      </c>
      <c r="P53" s="106" t="s">
        <v>115</v>
      </c>
      <c r="Q53" s="106" t="s">
        <v>116</v>
      </c>
      <c r="R53" s="106"/>
      <c r="S53" s="95" t="s">
        <v>117</v>
      </c>
      <c r="T53" s="96" t="n">
        <v>-10</v>
      </c>
      <c r="U53" s="97" t="n">
        <f aca="false">T53-K53</f>
        <v>0</v>
      </c>
      <c r="V53" s="98" t="n">
        <v>-10</v>
      </c>
      <c r="W53" s="107"/>
      <c r="X53" s="108"/>
      <c r="Y53" s="109"/>
      <c r="Z53" s="110"/>
      <c r="AA53" s="111"/>
      <c r="AB53" s="112"/>
      <c r="AC53" s="109"/>
      <c r="AD53" s="109"/>
      <c r="AE53" s="113"/>
      <c r="AF53" s="113"/>
      <c r="AG53" s="111"/>
      <c r="AH53" s="114"/>
      <c r="AI53" s="113"/>
      <c r="AJ53" s="113"/>
      <c r="AK53" s="113"/>
      <c r="AL53" s="113"/>
      <c r="AM53" s="113"/>
      <c r="AN53" s="113"/>
    </row>
    <row collapsed="false" customFormat="false" customHeight="true" hidden="false" ht="25.5" outlineLevel="0" r="54">
      <c r="A54" s="105" t="inlineStr">
        <f aca="false">A53</f>
        <is>
          <t/>
        </is>
      </c>
      <c r="B54" s="88" t="n">
        <f aca="false">IF(import!A54="","",import!A54)</f>
        <v>1989398971</v>
      </c>
      <c r="C54" s="88" t="str">
        <f aca="false">IF(import!E54="","",import!E54)</f>
        <v>GBPJPY</v>
      </c>
      <c r="D54" s="88" t="n">
        <f aca="false">IF(import!D54="","",import!D54)</f>
        <v>11.57</v>
      </c>
      <c r="E54" s="88" t="str">
        <f aca="false">IF(import!B54="","",import!B54)</f>
        <v>2014.06.19 16:04:41</v>
      </c>
      <c r="F54" s="88" t="str">
        <f aca="false">IF(import!I54="","",import!I54)</f>
        <v>2014.06.19 16:21:13</v>
      </c>
      <c r="G54" s="88" t="n">
        <f aca="false">IF(import!N54="","",import!N54)</f>
        <v>568.02</v>
      </c>
      <c r="H54" s="88" t="n">
        <f aca="false">IF(import!K54="","",import!K54)</f>
        <v>-70.95</v>
      </c>
      <c r="I54" s="89" t="n">
        <f aca="false">IF(H54="","",G54-H54)</f>
        <v>638.97</v>
      </c>
      <c r="J54" s="72" t="s">
        <v>71</v>
      </c>
      <c r="K54" s="88" t="n">
        <f aca="false">IF(import!AA54="","",import!AA54)</f>
        <v>5</v>
      </c>
      <c r="L54" s="91" t="n">
        <v>-2.3</v>
      </c>
      <c r="M54" s="92" t="n">
        <v>5.4</v>
      </c>
      <c r="N54" s="93" t="s">
        <v>84</v>
      </c>
      <c r="O54" s="88" t="str">
        <f aca="false">IF(import!Y54="","",import!Y54)</f>
        <v>Buy</v>
      </c>
      <c r="P54" s="106"/>
      <c r="Q54" s="106" t="s">
        <v>118</v>
      </c>
      <c r="R54" s="106"/>
      <c r="S54" s="95" t="s">
        <v>119</v>
      </c>
      <c r="T54" s="96" t="n">
        <v>5</v>
      </c>
      <c r="U54" s="97" t="n">
        <f aca="false">T54-K54</f>
        <v>0</v>
      </c>
      <c r="V54" s="98" t="n">
        <v>5</v>
      </c>
      <c r="W54" s="107"/>
      <c r="X54" s="108"/>
      <c r="Y54" s="109"/>
      <c r="Z54" s="110"/>
      <c r="AA54" s="111"/>
      <c r="AB54" s="112"/>
      <c r="AC54" s="109"/>
      <c r="AD54" s="109"/>
      <c r="AE54" s="113"/>
      <c r="AF54" s="113"/>
      <c r="AG54" s="111"/>
      <c r="AH54" s="114"/>
      <c r="AI54" s="113"/>
      <c r="AJ54" s="113"/>
      <c r="AK54" s="113"/>
      <c r="AL54" s="113"/>
      <c r="AM54" s="113"/>
      <c r="AN54" s="113"/>
    </row>
    <row collapsed="false" customFormat="true" customHeight="true" hidden="false" ht="25.5" outlineLevel="0" r="55" s="133">
      <c r="A55" s="105" t="inlineStr">
        <f aca="false">A54</f>
        <is>
          <t/>
        </is>
      </c>
      <c r="B55" s="88" t="n">
        <f aca="false">IF(import!A55="","",import!A55)</f>
        <v>1989416311</v>
      </c>
      <c r="C55" s="88" t="str">
        <f aca="false">IF(import!E55="","",import!E55)</f>
        <v>GBPJPY</v>
      </c>
      <c r="D55" s="88" t="n">
        <f aca="false">IF(import!D55="","",import!D55)</f>
        <v>11.67</v>
      </c>
      <c r="E55" s="88" t="str">
        <f aca="false">IF(import!B55="","",import!B55)</f>
        <v>2014.06.19 17:18:20</v>
      </c>
      <c r="F55" s="88" t="str">
        <f aca="false">IF(import!I55="","",import!I55)</f>
        <v>2014.06.19 17:36:39</v>
      </c>
      <c r="G55" s="88" t="n">
        <f aca="false">IF(import!N55="","",import!N55)</f>
        <v>572.73</v>
      </c>
      <c r="H55" s="88" t="n">
        <f aca="false">IF(import!K55="","",import!K55)</f>
        <v>-71.61</v>
      </c>
      <c r="I55" s="115" t="n">
        <f aca="false">IF(H55="","",G55-H55)</f>
        <v>644.34</v>
      </c>
      <c r="J55" s="116" t="s">
        <v>71</v>
      </c>
      <c r="K55" s="88" t="n">
        <f aca="false">IF(import!AA55="","",import!AA55)</f>
        <v>5</v>
      </c>
      <c r="L55" s="117" t="n">
        <v>-2.8</v>
      </c>
      <c r="M55" s="118" t="n">
        <v>14.5</v>
      </c>
      <c r="N55" s="119" t="s">
        <v>84</v>
      </c>
      <c r="O55" s="88" t="str">
        <f aca="false">IF(import!Y55="","",import!Y55)</f>
        <v>Buy</v>
      </c>
      <c r="P55" s="120" t="s">
        <v>120</v>
      </c>
      <c r="Q55" s="120" t="s">
        <v>121</v>
      </c>
      <c r="R55" s="120"/>
      <c r="S55" s="121" t="s">
        <v>122</v>
      </c>
      <c r="T55" s="96" t="n">
        <v>5</v>
      </c>
      <c r="U55" s="97" t="n">
        <f aca="false">T55-K55</f>
        <v>0</v>
      </c>
      <c r="V55" s="124" t="n">
        <v>5</v>
      </c>
      <c r="W55" s="125"/>
      <c r="X55" s="126"/>
      <c r="Y55" s="127"/>
      <c r="Z55" s="128"/>
      <c r="AA55" s="129"/>
      <c r="AB55" s="130"/>
      <c r="AC55" s="127"/>
      <c r="AD55" s="127"/>
      <c r="AE55" s="131"/>
      <c r="AF55" s="131"/>
      <c r="AG55" s="129"/>
      <c r="AH55" s="132"/>
      <c r="AI55" s="131"/>
      <c r="AJ55" s="131"/>
      <c r="AK55" s="131"/>
      <c r="AL55" s="131"/>
      <c r="AM55" s="131"/>
      <c r="AN55" s="131"/>
      <c r="AMJ55" s="0"/>
    </row>
    <row collapsed="false" customFormat="false" customHeight="true" hidden="false" ht="25.5" outlineLevel="0" r="56">
      <c r="A56" s="105" t="n">
        <v>41810</v>
      </c>
      <c r="B56" s="88" t="n">
        <f aca="false">IF(import!A56="","",import!A56)</f>
        <v>1989511161</v>
      </c>
      <c r="C56" s="88" t="str">
        <f aca="false">IF(import!E56="","",import!E56)</f>
        <v>GBPJPY</v>
      </c>
      <c r="D56" s="88" t="n">
        <f aca="false">IF(import!D56="","",import!D56)</f>
        <v>11.96</v>
      </c>
      <c r="E56" s="88" t="str">
        <f aca="false">IF(import!B56="","",import!B56)</f>
        <v>2014.06.20 15:18:06</v>
      </c>
      <c r="F56" s="88" t="str">
        <f aca="false">IF(import!I56="","",import!I56)</f>
        <v>2014.06.20 15:21:19</v>
      </c>
      <c r="G56" s="88" t="n">
        <f aca="false">IF(import!N56="","",import!N56)</f>
        <v>-1160.38</v>
      </c>
      <c r="H56" s="88" t="n">
        <f aca="false">IF(import!K56="","",import!K56)</f>
        <v>-73.37</v>
      </c>
      <c r="I56" s="89" t="n">
        <f aca="false">IF(H56="","",G56-H56)</f>
        <v>-1087.01</v>
      </c>
      <c r="J56" s="72" t="s">
        <v>71</v>
      </c>
      <c r="K56" s="88" t="n">
        <f aca="false">IF(import!AA56="","",import!AA56)</f>
        <v>-9.9</v>
      </c>
      <c r="L56" s="91"/>
      <c r="M56" s="92" t="n">
        <v>2.5</v>
      </c>
      <c r="N56" s="93" t="s">
        <v>88</v>
      </c>
      <c r="O56" s="88" t="str">
        <f aca="false">IF(import!Y56="","",import!Y56)</f>
        <v>Buy</v>
      </c>
      <c r="P56" s="106" t="s">
        <v>123</v>
      </c>
      <c r="Q56" s="106" t="s">
        <v>124</v>
      </c>
      <c r="R56" s="106"/>
      <c r="S56" s="95" t="s">
        <v>125</v>
      </c>
      <c r="T56" s="96" t="n">
        <v>-9.9</v>
      </c>
      <c r="U56" s="97" t="n">
        <f aca="false">T56-K56</f>
        <v>0</v>
      </c>
      <c r="V56" s="98" t="n">
        <v>-9.9</v>
      </c>
      <c r="W56" s="107"/>
      <c r="X56" s="108"/>
      <c r="Y56" s="109"/>
      <c r="Z56" s="110"/>
      <c r="AA56" s="111"/>
      <c r="AB56" s="112"/>
      <c r="AC56" s="109"/>
      <c r="AD56" s="109"/>
      <c r="AE56" s="113"/>
      <c r="AF56" s="113"/>
      <c r="AG56" s="111"/>
      <c r="AH56" s="114"/>
      <c r="AI56" s="113"/>
      <c r="AJ56" s="113"/>
      <c r="AK56" s="113"/>
      <c r="AL56" s="113"/>
      <c r="AM56" s="113"/>
      <c r="AN56" s="113"/>
    </row>
    <row collapsed="false" customFormat="false" customHeight="true" hidden="false" ht="25.5" outlineLevel="0" r="57">
      <c r="A57" s="105" t="inlineStr">
        <f aca="false">A56</f>
        <is>
          <t/>
        </is>
      </c>
      <c r="B57" s="88" t="n">
        <f aca="false">IF(import!A57="","",import!A57)</f>
        <v>1989513920</v>
      </c>
      <c r="C57" s="88" t="str">
        <f aca="false">IF(import!E57="","",import!E57)</f>
        <v>EURAUD</v>
      </c>
      <c r="D57" s="88" t="n">
        <f aca="false">IF(import!D57="","",import!D57)</f>
        <v>12.04</v>
      </c>
      <c r="E57" s="88" t="str">
        <f aca="false">IF(import!B57="","",import!B57)</f>
        <v>2014.06.20 15:35:00</v>
      </c>
      <c r="F57" s="88" t="str">
        <f aca="false">IF(import!I57="","",import!I57)</f>
        <v>2014.06.20 16:31:48</v>
      </c>
      <c r="G57" s="88" t="n">
        <f aca="false">IF(import!N57="","",import!N57)</f>
        <v>-1130.4</v>
      </c>
      <c r="H57" s="88" t="n">
        <f aca="false">IF(import!K57="","",import!K57)</f>
        <v>-58.84</v>
      </c>
      <c r="I57" s="89" t="n">
        <f aca="false">IF(H57="","",G57-H57)</f>
        <v>-1071.56</v>
      </c>
      <c r="J57" s="72" t="s">
        <v>67</v>
      </c>
      <c r="K57" s="88" t="n">
        <f aca="false">IF(import!AA57="","",import!AA57)</f>
        <v>-10</v>
      </c>
      <c r="L57" s="91"/>
      <c r="M57" s="92" t="n">
        <v>1.6</v>
      </c>
      <c r="N57" s="93" t="s">
        <v>88</v>
      </c>
      <c r="O57" s="88" t="str">
        <f aca="false">IF(import!Y57="","",import!Y57)</f>
        <v>Sell</v>
      </c>
      <c r="P57" s="106" t="s">
        <v>120</v>
      </c>
      <c r="Q57" s="106" t="s">
        <v>124</v>
      </c>
      <c r="R57" s="106"/>
      <c r="S57" s="95" t="s">
        <v>126</v>
      </c>
      <c r="T57" s="96" t="n">
        <v>-10</v>
      </c>
      <c r="U57" s="97" t="n">
        <f aca="false">T57-K57</f>
        <v>0</v>
      </c>
      <c r="V57" s="98" t="n">
        <v>-10</v>
      </c>
      <c r="W57" s="107"/>
      <c r="X57" s="108"/>
      <c r="Y57" s="109"/>
      <c r="Z57" s="110"/>
      <c r="AA57" s="111"/>
      <c r="AB57" s="112"/>
      <c r="AC57" s="109"/>
      <c r="AD57" s="109"/>
      <c r="AE57" s="113"/>
      <c r="AF57" s="113"/>
      <c r="AG57" s="111"/>
      <c r="AH57" s="114"/>
      <c r="AI57" s="113"/>
      <c r="AJ57" s="113"/>
      <c r="AK57" s="113"/>
      <c r="AL57" s="113"/>
      <c r="AM57" s="113"/>
      <c r="AN57" s="113"/>
    </row>
    <row collapsed="false" customFormat="false" customHeight="true" hidden="false" ht="25.5" outlineLevel="0" r="58">
      <c r="A58" s="105" t="inlineStr">
        <f aca="false">A57</f>
        <is>
          <t/>
        </is>
      </c>
      <c r="B58" s="88" t="n">
        <f aca="false">IF(import!A58="","",import!A58)</f>
        <v>1989525625</v>
      </c>
      <c r="C58" s="88" t="str">
        <f aca="false">IF(import!E58="","",import!E58)</f>
        <v>EURAUD</v>
      </c>
      <c r="D58" s="88" t="n">
        <f aca="false">IF(import!D58="","",import!D58)</f>
        <v>11.8</v>
      </c>
      <c r="E58" s="88" t="str">
        <f aca="false">IF(import!B58="","",import!B58)</f>
        <v>2014.06.20 18:15:48</v>
      </c>
      <c r="F58" s="88" t="str">
        <f aca="false">IF(import!I58="","",import!I58)</f>
        <v>2014.06.20 19:56:02</v>
      </c>
      <c r="G58" s="88" t="n">
        <f aca="false">IF(import!N58="","",import!N58)</f>
        <v>-1118.78</v>
      </c>
      <c r="H58" s="88" t="n">
        <f aca="false">IF(import!K58="","",import!K58)</f>
        <v>-57.69</v>
      </c>
      <c r="I58" s="89" t="n">
        <f aca="false">IF(H58="","",G58-H58)</f>
        <v>-1061.09</v>
      </c>
      <c r="J58" s="72" t="s">
        <v>71</v>
      </c>
      <c r="K58" s="88" t="n">
        <f aca="false">IF(import!AA58="","",import!AA58)</f>
        <v>-10.1</v>
      </c>
      <c r="L58" s="91"/>
      <c r="M58" s="92" t="n">
        <v>3.6</v>
      </c>
      <c r="N58" s="93" t="s">
        <v>88</v>
      </c>
      <c r="O58" s="88" t="str">
        <f aca="false">IF(import!Y58="","",import!Y58)</f>
        <v>Buy</v>
      </c>
      <c r="P58" s="106"/>
      <c r="Q58" s="106" t="s">
        <v>127</v>
      </c>
      <c r="R58" s="106"/>
      <c r="S58" s="95" t="s">
        <v>128</v>
      </c>
      <c r="T58" s="96" t="n">
        <v>-10.1</v>
      </c>
      <c r="U58" s="97" t="n">
        <f aca="false">T58-K58</f>
        <v>0</v>
      </c>
      <c r="V58" s="98" t="n">
        <v>-10</v>
      </c>
      <c r="W58" s="107"/>
      <c r="X58" s="108"/>
      <c r="Y58" s="109"/>
      <c r="Z58" s="110"/>
      <c r="AA58" s="111"/>
      <c r="AB58" s="112"/>
      <c r="AC58" s="109"/>
      <c r="AD58" s="109"/>
      <c r="AE58" s="113"/>
      <c r="AF58" s="113"/>
      <c r="AG58" s="111"/>
      <c r="AH58" s="114"/>
      <c r="AI58" s="113"/>
      <c r="AJ58" s="113"/>
      <c r="AK58" s="113"/>
      <c r="AL58" s="113"/>
      <c r="AM58" s="113"/>
      <c r="AN58" s="113"/>
    </row>
    <row collapsed="false" customFormat="false" customHeight="true" hidden="false" ht="25.5" outlineLevel="0" r="59">
      <c r="A59" s="105" t="inlineStr">
        <f aca="false">A58</f>
        <is>
          <t/>
        </is>
      </c>
      <c r="B59" s="88" t="n">
        <f aca="false">IF(import!A59="","",import!A59)</f>
        <v>1989533820</v>
      </c>
      <c r="C59" s="88" t="str">
        <f aca="false">IF(import!E59="","",import!E59)</f>
        <v>EURJPY</v>
      </c>
      <c r="D59" s="88" t="n">
        <f aca="false">IF(import!D59="","",import!D59)</f>
        <v>11.31</v>
      </c>
      <c r="E59" s="88" t="str">
        <f aca="false">IF(import!B59="","",import!B59)</f>
        <v>2014.06.20 18:36:00</v>
      </c>
      <c r="F59" s="88" t="str">
        <f aca="false">IF(import!I59="","",import!I59)</f>
        <v>2014.06.20 21:10:06</v>
      </c>
      <c r="G59" s="88" t="n">
        <f aca="false">IF(import!N59="","",import!N59)</f>
        <v>531.56</v>
      </c>
      <c r="H59" s="88" t="n">
        <f aca="false">IF(import!K59="","",import!K59)</f>
        <v>-55.31</v>
      </c>
      <c r="I59" s="89" t="n">
        <f aca="false">IF(H59="","",G59-H59)</f>
        <v>586.87</v>
      </c>
      <c r="J59" s="72" t="s">
        <v>71</v>
      </c>
      <c r="K59" s="88" t="n">
        <f aca="false">IF(import!AA59="","",import!AA59)</f>
        <v>4.8</v>
      </c>
      <c r="L59" s="91" t="n">
        <v>-7.9</v>
      </c>
      <c r="M59" s="92" t="n">
        <v>6.2</v>
      </c>
      <c r="N59" s="93" t="s">
        <v>84</v>
      </c>
      <c r="O59" s="88" t="str">
        <f aca="false">IF(import!Y59="","",import!Y59)</f>
        <v>Buy</v>
      </c>
      <c r="P59" s="106" t="s">
        <v>129</v>
      </c>
      <c r="Q59" s="106" t="s">
        <v>127</v>
      </c>
      <c r="R59" s="106"/>
      <c r="S59" s="95"/>
      <c r="T59" s="96" t="n">
        <v>4.8</v>
      </c>
      <c r="U59" s="97" t="n">
        <f aca="false">T59-K59</f>
        <v>0</v>
      </c>
      <c r="V59" s="98" t="n">
        <v>4.8</v>
      </c>
      <c r="W59" s="107"/>
      <c r="X59" s="108"/>
      <c r="Y59" s="109"/>
      <c r="Z59" s="110"/>
      <c r="AA59" s="111"/>
      <c r="AB59" s="112"/>
      <c r="AC59" s="109"/>
      <c r="AD59" s="109"/>
      <c r="AE59" s="113"/>
      <c r="AF59" s="113"/>
      <c r="AG59" s="111"/>
      <c r="AH59" s="114"/>
      <c r="AI59" s="113"/>
      <c r="AJ59" s="113"/>
      <c r="AK59" s="113"/>
      <c r="AL59" s="113"/>
      <c r="AM59" s="113"/>
      <c r="AN59" s="113"/>
    </row>
    <row collapsed="false" customFormat="false" customHeight="true" hidden="false" ht="25.5" outlineLevel="0" r="60">
      <c r="A60" s="105" t="inlineStr">
        <f aca="false">A59</f>
        <is>
          <t/>
        </is>
      </c>
      <c r="B60" s="88" t="str">
        <f aca="false">IF(import!A60="","",import!A60)</f>
        <v/>
      </c>
      <c r="C60" s="88" t="str">
        <f aca="false">IF(import!E60="","",import!E60)</f>
        <v/>
      </c>
      <c r="D60" s="88" t="str">
        <f aca="false">IF(import!D60="","",import!D60)</f>
        <v/>
      </c>
      <c r="E60" s="88" t="str">
        <f aca="false">IF(import!B60="","",import!B60)</f>
        <v/>
      </c>
      <c r="F60" s="88" t="str">
        <f aca="false">IF(import!I60="","",import!I60)</f>
        <v/>
      </c>
      <c r="G60" s="88" t="str">
        <f aca="false">IF(import!N60="","",import!N60)</f>
        <v/>
      </c>
      <c r="H60" s="88" t="str">
        <f aca="false">IF(import!K60="","",import!K60)</f>
        <v/>
      </c>
      <c r="I60" s="89" t="str">
        <f aca="false">IF(H60=""," ",G60-H60)</f>
        <v> </v>
      </c>
      <c r="K60" s="88" t="str">
        <f aca="false">IF(import!AA60="","",import!AA60)</f>
        <v/>
      </c>
      <c r="L60" s="91"/>
      <c r="M60" s="92"/>
      <c r="N60" s="93"/>
      <c r="O60" s="88" t="str">
        <f aca="false">IF(import!Y60="","",import!Y60)</f>
        <v/>
      </c>
      <c r="P60" s="106"/>
      <c r="Q60" s="106"/>
      <c r="R60" s="106"/>
      <c r="S60" s="95"/>
      <c r="T60" s="96"/>
      <c r="U60" s="107"/>
      <c r="V60" s="135"/>
      <c r="W60" s="107"/>
      <c r="X60" s="108"/>
      <c r="Y60" s="109"/>
      <c r="Z60" s="110"/>
      <c r="AA60" s="111"/>
      <c r="AB60" s="112"/>
      <c r="AC60" s="109"/>
      <c r="AD60" s="109"/>
      <c r="AE60" s="113"/>
      <c r="AF60" s="113"/>
      <c r="AG60" s="111"/>
      <c r="AH60" s="114"/>
      <c r="AI60" s="113"/>
      <c r="AJ60" s="113"/>
      <c r="AK60" s="113"/>
      <c r="AL60" s="113"/>
      <c r="AM60" s="113"/>
      <c r="AN60" s="113"/>
    </row>
    <row collapsed="false" customFormat="false" customHeight="true" hidden="false" ht="25.5" outlineLevel="0" r="61">
      <c r="A61" s="105" t="inlineStr">
        <f aca="false">A60</f>
        <is>
          <t/>
        </is>
      </c>
      <c r="B61" s="88" t="str">
        <f aca="false">IF(import!A61="","",import!A61)</f>
        <v/>
      </c>
      <c r="C61" s="88" t="str">
        <f aca="false">IF(import!E61="","",import!E61)</f>
        <v/>
      </c>
      <c r="D61" s="88" t="str">
        <f aca="false">IF(import!D61="","",import!D61)</f>
        <v/>
      </c>
      <c r="E61" s="88" t="str">
        <f aca="false">IF(import!B61="","",import!B61)</f>
        <v/>
      </c>
      <c r="F61" s="88" t="str">
        <f aca="false">IF(import!I61="","",import!I61)</f>
        <v/>
      </c>
      <c r="G61" s="88" t="str">
        <f aca="false">IF(import!N61="","",import!N61)</f>
        <v/>
      </c>
      <c r="H61" s="88" t="str">
        <f aca="false">IF(import!K61="","",import!K61)</f>
        <v/>
      </c>
      <c r="I61" s="89" t="str">
        <f aca="false">IF(H61="","",G61-H61)</f>
        <v/>
      </c>
      <c r="K61" s="88" t="str">
        <f aca="false">IF(import!AA61="","",import!AA61)</f>
        <v/>
      </c>
      <c r="L61" s="91"/>
      <c r="M61" s="92"/>
      <c r="N61" s="93"/>
      <c r="O61" s="88" t="str">
        <f aca="false">IF(import!Y61="","",import!Y61)</f>
        <v/>
      </c>
      <c r="P61" s="106"/>
      <c r="Q61" s="106"/>
      <c r="R61" s="106"/>
      <c r="S61" s="95"/>
      <c r="T61" s="96"/>
      <c r="U61" s="107"/>
      <c r="V61" s="135"/>
      <c r="W61" s="107"/>
      <c r="X61" s="108"/>
      <c r="Y61" s="109"/>
      <c r="Z61" s="110"/>
      <c r="AA61" s="111"/>
      <c r="AB61" s="112"/>
      <c r="AC61" s="109"/>
      <c r="AD61" s="109"/>
      <c r="AE61" s="113"/>
      <c r="AF61" s="113"/>
      <c r="AG61" s="111"/>
      <c r="AH61" s="114"/>
      <c r="AI61" s="113"/>
      <c r="AJ61" s="113"/>
      <c r="AK61" s="113"/>
      <c r="AL61" s="113"/>
      <c r="AM61" s="113"/>
      <c r="AN61" s="113"/>
    </row>
    <row collapsed="false" customFormat="false" customHeight="true" hidden="false" ht="25.5" outlineLevel="0" r="62">
      <c r="A62" s="105" t="inlineStr">
        <f aca="false">A61</f>
        <is>
          <t/>
        </is>
      </c>
      <c r="B62" s="88" t="str">
        <f aca="false">IF(import!A62="","",import!A62)</f>
        <v/>
      </c>
      <c r="C62" s="88" t="str">
        <f aca="false">IF(import!E62="","",import!E62)</f>
        <v/>
      </c>
      <c r="D62" s="88" t="str">
        <f aca="false">IF(import!D62="","",import!D62)</f>
        <v/>
      </c>
      <c r="E62" s="88" t="str">
        <f aca="false">IF(import!B62="","",import!B62)</f>
        <v/>
      </c>
      <c r="F62" s="88" t="str">
        <f aca="false">IF(import!I62="","",import!I62)</f>
        <v/>
      </c>
      <c r="G62" s="88" t="str">
        <f aca="false">IF(import!N62="","",import!N62)</f>
        <v/>
      </c>
      <c r="H62" s="88" t="str">
        <f aca="false">IF(import!K62="","",import!K62)</f>
        <v/>
      </c>
      <c r="I62" s="89" t="str">
        <f aca="false">IF(H62="","",G62-H62)</f>
        <v/>
      </c>
      <c r="K62" s="88" t="str">
        <f aca="false">IF(import!AA62="","",import!AA62)</f>
        <v/>
      </c>
      <c r="L62" s="91"/>
      <c r="M62" s="92"/>
      <c r="N62" s="93"/>
      <c r="O62" s="88" t="str">
        <f aca="false">IF(import!Y62="","",import!Y62)</f>
        <v/>
      </c>
      <c r="P62" s="106"/>
      <c r="Q62" s="106"/>
      <c r="R62" s="106"/>
      <c r="S62" s="95"/>
      <c r="T62" s="96"/>
      <c r="U62" s="107"/>
      <c r="V62" s="135"/>
      <c r="W62" s="107"/>
      <c r="X62" s="108"/>
      <c r="Y62" s="109"/>
      <c r="Z62" s="110"/>
      <c r="AA62" s="111"/>
      <c r="AB62" s="112"/>
      <c r="AC62" s="109"/>
      <c r="AD62" s="109"/>
      <c r="AE62" s="113"/>
      <c r="AF62" s="113"/>
      <c r="AG62" s="111"/>
      <c r="AH62" s="114"/>
      <c r="AI62" s="113"/>
      <c r="AJ62" s="113"/>
      <c r="AK62" s="113"/>
      <c r="AL62" s="113"/>
      <c r="AM62" s="113"/>
      <c r="AN62" s="113"/>
    </row>
    <row collapsed="false" customFormat="false" customHeight="true" hidden="false" ht="25.5" outlineLevel="0" r="63">
      <c r="A63" s="105" t="inlineStr">
        <f aca="false">A62</f>
        <is>
          <t/>
        </is>
      </c>
      <c r="B63" s="88" t="str">
        <f aca="false">IF(import!A63="","",import!A63)</f>
        <v/>
      </c>
      <c r="C63" s="88" t="str">
        <f aca="false">IF(import!E63="","",import!E63)</f>
        <v/>
      </c>
      <c r="D63" s="88" t="str">
        <f aca="false">IF(import!D63="","",import!D63)</f>
        <v/>
      </c>
      <c r="E63" s="88" t="str">
        <f aca="false">IF(import!B63="","",import!B63)</f>
        <v/>
      </c>
      <c r="F63" s="88" t="str">
        <f aca="false">IF(import!I63="","",import!I63)</f>
        <v/>
      </c>
      <c r="G63" s="88" t="str">
        <f aca="false">IF(import!N63="","",import!N63)</f>
        <v/>
      </c>
      <c r="H63" s="88" t="str">
        <f aca="false">IF(import!K63="","",import!K63)</f>
        <v/>
      </c>
      <c r="I63" s="89" t="str">
        <f aca="false">IF(H63="","",G63-H63)</f>
        <v/>
      </c>
      <c r="K63" s="88" t="str">
        <f aca="false">IF(import!AA63="","",import!AA63)</f>
        <v/>
      </c>
      <c r="L63" s="91"/>
      <c r="M63" s="92"/>
      <c r="N63" s="93"/>
      <c r="O63" s="88" t="str">
        <f aca="false">IF(import!Y63="","",import!Y63)</f>
        <v/>
      </c>
      <c r="P63" s="106"/>
      <c r="Q63" s="106"/>
      <c r="R63" s="106"/>
      <c r="S63" s="95"/>
      <c r="T63" s="96"/>
      <c r="U63" s="107"/>
      <c r="V63" s="135"/>
      <c r="W63" s="107"/>
      <c r="X63" s="108"/>
      <c r="Y63" s="109"/>
      <c r="Z63" s="110"/>
      <c r="AA63" s="111"/>
      <c r="AB63" s="112"/>
      <c r="AC63" s="109"/>
      <c r="AD63" s="109"/>
      <c r="AE63" s="113"/>
      <c r="AF63" s="113"/>
      <c r="AG63" s="111"/>
      <c r="AH63" s="114"/>
      <c r="AI63" s="113"/>
      <c r="AJ63" s="113"/>
      <c r="AK63" s="113"/>
      <c r="AL63" s="113"/>
      <c r="AM63" s="113"/>
      <c r="AN63" s="113"/>
    </row>
    <row collapsed="false" customFormat="false" customHeight="true" hidden="false" ht="25.5" outlineLevel="0" r="64">
      <c r="A64" s="105" t="inlineStr">
        <f aca="false">A63</f>
        <is>
          <t/>
        </is>
      </c>
      <c r="B64" s="88" t="str">
        <f aca="false">IF(import!A64="","",import!A64)</f>
        <v/>
      </c>
      <c r="C64" s="88" t="str">
        <f aca="false">IF(import!E64="","",import!E64)</f>
        <v/>
      </c>
      <c r="D64" s="88" t="str">
        <f aca="false">IF(import!D64="","",import!D64)</f>
        <v/>
      </c>
      <c r="E64" s="88" t="str">
        <f aca="false">IF(import!B64="","",import!B64)</f>
        <v/>
      </c>
      <c r="F64" s="88" t="str">
        <f aca="false">IF(import!I64="","",import!I64)</f>
        <v/>
      </c>
      <c r="G64" s="88" t="str">
        <f aca="false">IF(import!N64="","",import!N64)</f>
        <v/>
      </c>
      <c r="H64" s="88" t="str">
        <f aca="false">IF(import!K64="","",import!K64)</f>
        <v/>
      </c>
      <c r="I64" s="89" t="str">
        <f aca="false">IF(H64="","",G64-H64)</f>
        <v/>
      </c>
      <c r="K64" s="88" t="str">
        <f aca="false">IF(import!AA64="","",import!AA64)</f>
        <v/>
      </c>
      <c r="L64" s="91"/>
      <c r="M64" s="92"/>
      <c r="N64" s="93"/>
      <c r="O64" s="88" t="str">
        <f aca="false">IF(import!Y64="","",import!Y64)</f>
        <v/>
      </c>
      <c r="P64" s="106"/>
      <c r="Q64" s="106"/>
      <c r="R64" s="106"/>
      <c r="S64" s="95"/>
      <c r="T64" s="96"/>
      <c r="U64" s="107"/>
      <c r="V64" s="135"/>
      <c r="W64" s="107"/>
      <c r="X64" s="108"/>
      <c r="Y64" s="109"/>
      <c r="Z64" s="110"/>
      <c r="AA64" s="111"/>
      <c r="AB64" s="112"/>
      <c r="AC64" s="109"/>
      <c r="AD64" s="109"/>
      <c r="AE64" s="113"/>
      <c r="AF64" s="113"/>
      <c r="AG64" s="111"/>
      <c r="AH64" s="114"/>
      <c r="AI64" s="113"/>
      <c r="AJ64" s="113"/>
      <c r="AK64" s="113"/>
      <c r="AL64" s="113"/>
      <c r="AM64" s="113"/>
      <c r="AN64" s="113"/>
    </row>
    <row collapsed="false" customFormat="false" customHeight="true" hidden="false" ht="25.5" outlineLevel="0" r="65">
      <c r="A65" s="105" t="inlineStr">
        <f aca="false">A64</f>
        <is>
          <t/>
        </is>
      </c>
      <c r="B65" s="88" t="str">
        <f aca="false">IF(import!A65="","",import!A65)</f>
        <v/>
      </c>
      <c r="C65" s="88" t="str">
        <f aca="false">IF(import!E65="","",import!E65)</f>
        <v/>
      </c>
      <c r="D65" s="88" t="str">
        <f aca="false">IF(import!D65="","",import!D65)</f>
        <v/>
      </c>
      <c r="E65" s="88" t="str">
        <f aca="false">IF(import!B65="","",import!B65)</f>
        <v/>
      </c>
      <c r="F65" s="88" t="str">
        <f aca="false">IF(import!I65="","",import!I65)</f>
        <v/>
      </c>
      <c r="G65" s="88" t="str">
        <f aca="false">IF(import!N65="","",import!N65)</f>
        <v/>
      </c>
      <c r="H65" s="88" t="str">
        <f aca="false">IF(import!K65="","",import!K65)</f>
        <v/>
      </c>
      <c r="I65" s="89" t="str">
        <f aca="false">IF(H65="","",G65-H65)</f>
        <v/>
      </c>
      <c r="K65" s="88" t="str">
        <f aca="false">IF(import!AA65="","",import!AA65)</f>
        <v/>
      </c>
      <c r="L65" s="91"/>
      <c r="M65" s="92"/>
      <c r="N65" s="93"/>
      <c r="O65" s="88" t="str">
        <f aca="false">IF(import!Y65="","",import!Y65)</f>
        <v/>
      </c>
      <c r="P65" s="106"/>
      <c r="Q65" s="106"/>
      <c r="R65" s="106"/>
      <c r="S65" s="95"/>
      <c r="T65" s="96"/>
      <c r="U65" s="107"/>
      <c r="V65" s="135"/>
      <c r="W65" s="107"/>
      <c r="X65" s="108"/>
      <c r="Y65" s="109"/>
      <c r="Z65" s="110"/>
      <c r="AA65" s="111"/>
      <c r="AB65" s="112"/>
      <c r="AC65" s="109"/>
      <c r="AD65" s="109"/>
      <c r="AE65" s="113"/>
      <c r="AF65" s="113"/>
      <c r="AG65" s="111"/>
      <c r="AH65" s="114"/>
      <c r="AI65" s="113"/>
      <c r="AJ65" s="113"/>
      <c r="AK65" s="113"/>
      <c r="AL65" s="113"/>
      <c r="AM65" s="113"/>
      <c r="AN65" s="113"/>
    </row>
    <row collapsed="false" customFormat="false" customHeight="true" hidden="false" ht="25.5" outlineLevel="0" r="66">
      <c r="A66" s="105" t="inlineStr">
        <f aca="false">A65</f>
        <is>
          <t/>
        </is>
      </c>
      <c r="B66" s="88" t="str">
        <f aca="false">IF(import!A66="","",import!A66)</f>
        <v/>
      </c>
      <c r="C66" s="88" t="str">
        <f aca="false">IF(import!E66="","",import!E66)</f>
        <v/>
      </c>
      <c r="D66" s="88" t="str">
        <f aca="false">IF(import!D66="","",import!D66)</f>
        <v/>
      </c>
      <c r="E66" s="88" t="str">
        <f aca="false">IF(import!B66="","",import!B66)</f>
        <v/>
      </c>
      <c r="F66" s="88" t="str">
        <f aca="false">IF(import!I66="","",import!I66)</f>
        <v/>
      </c>
      <c r="G66" s="88" t="str">
        <f aca="false">IF(import!N66="","",import!N66)</f>
        <v/>
      </c>
      <c r="H66" s="88" t="str">
        <f aca="false">IF(import!K66="","",import!K66)</f>
        <v/>
      </c>
      <c r="I66" s="89" t="str">
        <f aca="false">IF(H66="","",G66-H66)</f>
        <v/>
      </c>
      <c r="K66" s="88" t="str">
        <f aca="false">IF(import!AA66="","",import!AA66)</f>
        <v/>
      </c>
      <c r="L66" s="91"/>
      <c r="M66" s="92"/>
      <c r="N66" s="93"/>
      <c r="O66" s="88" t="str">
        <f aca="false">IF(import!Y66="","",import!Y66)</f>
        <v/>
      </c>
      <c r="P66" s="106"/>
      <c r="Q66" s="106"/>
      <c r="R66" s="106"/>
      <c r="S66" s="95"/>
      <c r="T66" s="96"/>
      <c r="U66" s="107"/>
      <c r="V66" s="135"/>
      <c r="W66" s="107"/>
      <c r="X66" s="108"/>
      <c r="Y66" s="109"/>
      <c r="Z66" s="110"/>
      <c r="AA66" s="111"/>
      <c r="AB66" s="112"/>
      <c r="AC66" s="109"/>
      <c r="AD66" s="109"/>
      <c r="AE66" s="113"/>
      <c r="AF66" s="113"/>
      <c r="AG66" s="111"/>
      <c r="AH66" s="114"/>
      <c r="AI66" s="113"/>
      <c r="AJ66" s="113"/>
      <c r="AK66" s="113"/>
      <c r="AL66" s="113"/>
      <c r="AM66" s="113"/>
      <c r="AN66" s="113"/>
    </row>
    <row collapsed="false" customFormat="false" customHeight="true" hidden="false" ht="25.5" outlineLevel="0" r="67">
      <c r="A67" s="105" t="inlineStr">
        <f aca="false">A66</f>
        <is>
          <t/>
        </is>
      </c>
      <c r="B67" s="88" t="str">
        <f aca="false">IF(import!A67="","",import!A67)</f>
        <v/>
      </c>
      <c r="C67" s="88" t="str">
        <f aca="false">IF(import!E67="","",import!E67)</f>
        <v/>
      </c>
      <c r="D67" s="88" t="str">
        <f aca="false">IF(import!D67="","",import!D67)</f>
        <v/>
      </c>
      <c r="E67" s="88" t="str">
        <f aca="false">IF(import!B67="","",import!B67)</f>
        <v/>
      </c>
      <c r="F67" s="88" t="str">
        <f aca="false">IF(import!I67="","",import!I67)</f>
        <v/>
      </c>
      <c r="G67" s="88" t="str">
        <f aca="false">IF(import!N67="","",import!N67)</f>
        <v/>
      </c>
      <c r="H67" s="88" t="str">
        <f aca="false">IF(import!K67="","",import!K67)</f>
        <v/>
      </c>
      <c r="I67" s="89" t="str">
        <f aca="false">IF(H67="","",G67-H67)</f>
        <v/>
      </c>
      <c r="K67" s="88" t="str">
        <f aca="false">IF(import!AA67="","",import!AA67)</f>
        <v/>
      </c>
      <c r="L67" s="91"/>
      <c r="M67" s="92"/>
      <c r="N67" s="93"/>
      <c r="O67" s="88" t="str">
        <f aca="false">IF(import!Y67="","",import!Y67)</f>
        <v/>
      </c>
      <c r="P67" s="106"/>
      <c r="Q67" s="106"/>
      <c r="R67" s="106"/>
      <c r="S67" s="95"/>
      <c r="T67" s="96"/>
      <c r="U67" s="107"/>
      <c r="V67" s="135"/>
      <c r="W67" s="107"/>
      <c r="X67" s="108"/>
      <c r="Y67" s="109"/>
      <c r="Z67" s="110"/>
      <c r="AA67" s="111"/>
      <c r="AB67" s="112"/>
      <c r="AC67" s="109"/>
      <c r="AD67" s="109"/>
      <c r="AE67" s="113"/>
      <c r="AF67" s="113"/>
      <c r="AG67" s="111"/>
      <c r="AH67" s="114"/>
      <c r="AI67" s="113"/>
      <c r="AJ67" s="113"/>
      <c r="AK67" s="113"/>
      <c r="AL67" s="113"/>
      <c r="AM67" s="113"/>
      <c r="AN67" s="113"/>
    </row>
    <row collapsed="false" customFormat="false" customHeight="true" hidden="false" ht="25.5" outlineLevel="0" r="68">
      <c r="A68" s="105" t="inlineStr">
        <f aca="false">A67</f>
        <is>
          <t/>
        </is>
      </c>
      <c r="B68" s="88" t="str">
        <f aca="false">IF(import!A68="","",import!A68)</f>
        <v/>
      </c>
      <c r="C68" s="88" t="str">
        <f aca="false">IF(import!E68="","",import!E68)</f>
        <v/>
      </c>
      <c r="D68" s="88" t="str">
        <f aca="false">IF(import!D68="","",import!D68)</f>
        <v/>
      </c>
      <c r="E68" s="88" t="str">
        <f aca="false">IF(import!B68="","",import!B68)</f>
        <v/>
      </c>
      <c r="F68" s="88" t="str">
        <f aca="false">IF(import!I68="","",import!I68)</f>
        <v/>
      </c>
      <c r="G68" s="88" t="str">
        <f aca="false">IF(import!N68="","",import!N68)</f>
        <v/>
      </c>
      <c r="H68" s="88" t="str">
        <f aca="false">IF(import!K68="","",import!K68)</f>
        <v/>
      </c>
      <c r="I68" s="89" t="str">
        <f aca="false">IF(H68="","",G68-H68)</f>
        <v/>
      </c>
      <c r="K68" s="88" t="str">
        <f aca="false">IF(import!AA68="","",import!AA68)</f>
        <v/>
      </c>
      <c r="L68" s="91"/>
      <c r="M68" s="92"/>
      <c r="N68" s="93"/>
      <c r="O68" s="88" t="str">
        <f aca="false">IF(import!Y68="","",import!Y68)</f>
        <v/>
      </c>
      <c r="P68" s="106"/>
      <c r="Q68" s="106"/>
      <c r="R68" s="106"/>
      <c r="S68" s="95"/>
      <c r="T68" s="96"/>
      <c r="U68" s="107"/>
      <c r="V68" s="135"/>
      <c r="W68" s="107"/>
      <c r="X68" s="108"/>
      <c r="Y68" s="109"/>
      <c r="Z68" s="110"/>
      <c r="AA68" s="111"/>
      <c r="AB68" s="112"/>
      <c r="AC68" s="109"/>
      <c r="AD68" s="109"/>
      <c r="AE68" s="113"/>
      <c r="AF68" s="113"/>
      <c r="AG68" s="111"/>
      <c r="AH68" s="114"/>
      <c r="AI68" s="113"/>
      <c r="AJ68" s="113"/>
      <c r="AK68" s="113"/>
      <c r="AL68" s="113"/>
      <c r="AM68" s="113"/>
      <c r="AN68" s="113"/>
    </row>
    <row collapsed="false" customFormat="false" customHeight="true" hidden="false" ht="25.5" outlineLevel="0" r="69">
      <c r="A69" s="105" t="inlineStr">
        <f aca="false">A68</f>
        <is>
          <t/>
        </is>
      </c>
      <c r="B69" s="88" t="str">
        <f aca="false">IF(import!A69="","",import!A69)</f>
        <v/>
      </c>
      <c r="C69" s="88" t="str">
        <f aca="false">IF(import!E69="","",import!E69)</f>
        <v/>
      </c>
      <c r="D69" s="88" t="str">
        <f aca="false">IF(import!D69="","",import!D69)</f>
        <v/>
      </c>
      <c r="E69" s="88" t="str">
        <f aca="false">IF(import!B69="","",import!B69)</f>
        <v/>
      </c>
      <c r="F69" s="88" t="str">
        <f aca="false">IF(import!I69="","",import!I69)</f>
        <v/>
      </c>
      <c r="G69" s="88" t="str">
        <f aca="false">IF(import!N69="","",import!N69)</f>
        <v/>
      </c>
      <c r="H69" s="88" t="str">
        <f aca="false">IF(import!K69="","",import!K69)</f>
        <v/>
      </c>
      <c r="I69" s="89" t="str">
        <f aca="false">IF(H69="","",G69-H69)</f>
        <v/>
      </c>
      <c r="K69" s="88" t="str">
        <f aca="false">IF(import!AA69="","",import!AA69)</f>
        <v/>
      </c>
      <c r="L69" s="91"/>
      <c r="M69" s="92"/>
      <c r="N69" s="93"/>
      <c r="O69" s="88" t="str">
        <f aca="false">IF(import!Y69="","",import!Y69)</f>
        <v/>
      </c>
      <c r="P69" s="106"/>
      <c r="Q69" s="106"/>
      <c r="R69" s="106"/>
      <c r="S69" s="95"/>
      <c r="T69" s="96"/>
      <c r="U69" s="107"/>
      <c r="V69" s="135"/>
      <c r="W69" s="107"/>
      <c r="X69" s="108"/>
      <c r="Y69" s="109"/>
      <c r="Z69" s="110"/>
      <c r="AA69" s="111"/>
      <c r="AB69" s="112"/>
      <c r="AC69" s="109"/>
      <c r="AD69" s="109"/>
      <c r="AE69" s="113"/>
      <c r="AF69" s="113"/>
      <c r="AG69" s="111"/>
      <c r="AH69" s="114"/>
      <c r="AI69" s="113"/>
      <c r="AJ69" s="113"/>
      <c r="AK69" s="113"/>
      <c r="AL69" s="113"/>
      <c r="AM69" s="113"/>
      <c r="AN69" s="113"/>
    </row>
    <row collapsed="false" customFormat="false" customHeight="true" hidden="false" ht="25.5" outlineLevel="0" r="70">
      <c r="A70" s="105" t="inlineStr">
        <f aca="false">A69</f>
        <is>
          <t/>
        </is>
      </c>
      <c r="B70" s="88" t="str">
        <f aca="false">IF(import!A70="","",import!A70)</f>
        <v/>
      </c>
      <c r="C70" s="88" t="str">
        <f aca="false">IF(import!E70="","",import!E70)</f>
        <v/>
      </c>
      <c r="D70" s="88" t="str">
        <f aca="false">IF(import!D70="","",import!D70)</f>
        <v/>
      </c>
      <c r="E70" s="88" t="str">
        <f aca="false">IF(import!B70="","",import!B70)</f>
        <v/>
      </c>
      <c r="F70" s="88" t="str">
        <f aca="false">IF(import!I70="","",import!I70)</f>
        <v/>
      </c>
      <c r="G70" s="88" t="str">
        <f aca="false">IF(import!N70="","",import!N70)</f>
        <v/>
      </c>
      <c r="H70" s="88" t="str">
        <f aca="false">IF(import!K70="","",import!K70)</f>
        <v/>
      </c>
      <c r="I70" s="89" t="str">
        <f aca="false">IF(H70="","",G70-H70)</f>
        <v/>
      </c>
      <c r="K70" s="88" t="str">
        <f aca="false">IF(import!AA70="","",import!AA70)</f>
        <v/>
      </c>
      <c r="L70" s="91"/>
      <c r="M70" s="92"/>
      <c r="N70" s="93"/>
      <c r="O70" s="88" t="str">
        <f aca="false">IF(import!Y70="","",import!Y70)</f>
        <v/>
      </c>
      <c r="P70" s="106"/>
      <c r="Q70" s="106"/>
      <c r="R70" s="106"/>
      <c r="S70" s="95"/>
      <c r="T70" s="96"/>
      <c r="U70" s="107"/>
      <c r="V70" s="135"/>
      <c r="W70" s="107"/>
      <c r="X70" s="108"/>
      <c r="Y70" s="109"/>
      <c r="Z70" s="110"/>
      <c r="AA70" s="111"/>
      <c r="AB70" s="112"/>
      <c r="AC70" s="109"/>
      <c r="AD70" s="109"/>
      <c r="AE70" s="113"/>
      <c r="AF70" s="113"/>
      <c r="AG70" s="111"/>
      <c r="AH70" s="114"/>
      <c r="AI70" s="113"/>
      <c r="AJ70" s="113"/>
      <c r="AK70" s="113"/>
      <c r="AL70" s="113"/>
      <c r="AM70" s="113"/>
      <c r="AN70" s="113"/>
    </row>
    <row collapsed="false" customFormat="false" customHeight="true" hidden="false" ht="25.5" outlineLevel="0" r="71">
      <c r="A71" s="105" t="inlineStr">
        <f aca="false">A70</f>
        <is>
          <t/>
        </is>
      </c>
      <c r="B71" s="88" t="str">
        <f aca="false">IF(import!A71="","",import!A71)</f>
        <v/>
      </c>
      <c r="C71" s="88" t="str">
        <f aca="false">IF(import!E71="","",import!E71)</f>
        <v/>
      </c>
      <c r="D71" s="88" t="str">
        <f aca="false">IF(import!D71="","",import!D71)</f>
        <v/>
      </c>
      <c r="E71" s="88" t="str">
        <f aca="false">IF(import!B71="","",import!B71)</f>
        <v/>
      </c>
      <c r="F71" s="88" t="str">
        <f aca="false">IF(import!I71="","",import!I71)</f>
        <v/>
      </c>
      <c r="G71" s="88" t="str">
        <f aca="false">IF(import!N71="","",import!N71)</f>
        <v/>
      </c>
      <c r="H71" s="88" t="str">
        <f aca="false">IF(import!K71="","",import!K71)</f>
        <v/>
      </c>
      <c r="I71" s="89" t="str">
        <f aca="false">IF(H71="","",G71-H71)</f>
        <v/>
      </c>
      <c r="K71" s="88" t="str">
        <f aca="false">IF(import!AA71="","",import!AA71)</f>
        <v/>
      </c>
      <c r="L71" s="91"/>
      <c r="M71" s="92"/>
      <c r="N71" s="93"/>
      <c r="O71" s="88" t="str">
        <f aca="false">IF(import!Y71="","",import!Y71)</f>
        <v/>
      </c>
      <c r="P71" s="106"/>
      <c r="Q71" s="106"/>
      <c r="R71" s="106"/>
      <c r="S71" s="95"/>
      <c r="T71" s="96"/>
      <c r="U71" s="107"/>
      <c r="V71" s="135"/>
      <c r="W71" s="107"/>
      <c r="X71" s="108"/>
      <c r="Y71" s="109"/>
      <c r="Z71" s="110"/>
      <c r="AA71" s="111"/>
      <c r="AB71" s="112"/>
      <c r="AC71" s="109"/>
      <c r="AD71" s="109"/>
      <c r="AE71" s="113"/>
      <c r="AF71" s="113"/>
      <c r="AG71" s="111"/>
      <c r="AH71" s="114"/>
      <c r="AI71" s="113"/>
      <c r="AJ71" s="113"/>
      <c r="AK71" s="113"/>
      <c r="AL71" s="113"/>
      <c r="AM71" s="113"/>
      <c r="AN71" s="113"/>
    </row>
    <row collapsed="false" customFormat="false" customHeight="true" hidden="false" ht="25.5" outlineLevel="0" r="72">
      <c r="A72" s="105" t="inlineStr">
        <f aca="false">A71</f>
        <is>
          <t/>
        </is>
      </c>
      <c r="B72" s="88" t="str">
        <f aca="false">IF(import!A72="","",import!A72)</f>
        <v/>
      </c>
      <c r="C72" s="88" t="str">
        <f aca="false">IF(import!E72="","",import!E72)</f>
        <v/>
      </c>
      <c r="D72" s="88" t="str">
        <f aca="false">IF(import!D72="","",import!D72)</f>
        <v/>
      </c>
      <c r="E72" s="88" t="str">
        <f aca="false">IF(import!B72="","",import!B72)</f>
        <v/>
      </c>
      <c r="F72" s="88" t="str">
        <f aca="false">IF(import!I72="","",import!I72)</f>
        <v/>
      </c>
      <c r="G72" s="88" t="str">
        <f aca="false">IF(import!N72="","",import!N72)</f>
        <v/>
      </c>
      <c r="H72" s="88" t="str">
        <f aca="false">IF(import!K72="","",import!K72)</f>
        <v/>
      </c>
      <c r="I72" s="89" t="str">
        <f aca="false">IF(H72="","",G72-H72)</f>
        <v/>
      </c>
      <c r="K72" s="88" t="str">
        <f aca="false">IF(import!AA72="","",import!AA72)</f>
        <v/>
      </c>
      <c r="L72" s="91"/>
      <c r="M72" s="92"/>
      <c r="N72" s="93"/>
      <c r="O72" s="88" t="str">
        <f aca="false">IF(import!Y72="","",import!Y72)</f>
        <v/>
      </c>
      <c r="P72" s="106"/>
      <c r="Q72" s="106"/>
      <c r="R72" s="106"/>
      <c r="S72" s="95"/>
      <c r="T72" s="107"/>
      <c r="U72" s="107"/>
      <c r="V72" s="135"/>
      <c r="W72" s="107"/>
      <c r="X72" s="108"/>
      <c r="Y72" s="109"/>
      <c r="Z72" s="110"/>
      <c r="AA72" s="111"/>
      <c r="AB72" s="112"/>
      <c r="AC72" s="109"/>
      <c r="AD72" s="109"/>
      <c r="AE72" s="113"/>
      <c r="AF72" s="113"/>
      <c r="AG72" s="111"/>
      <c r="AH72" s="114"/>
      <c r="AI72" s="113"/>
      <c r="AJ72" s="113"/>
      <c r="AK72" s="113"/>
      <c r="AL72" s="113"/>
      <c r="AM72" s="113"/>
      <c r="AN72" s="113"/>
    </row>
    <row collapsed="false" customFormat="false" customHeight="true" hidden="false" ht="25.5" outlineLevel="0" r="73">
      <c r="A73" s="105" t="inlineStr">
        <f aca="false">A72</f>
        <is>
          <t/>
        </is>
      </c>
      <c r="B73" s="88" t="str">
        <f aca="false">IF(import!A73="","",import!A73)</f>
        <v/>
      </c>
      <c r="C73" s="88" t="str">
        <f aca="false">IF(import!E73="","",import!E73)</f>
        <v/>
      </c>
      <c r="D73" s="88" t="str">
        <f aca="false">IF(import!D73="","",import!D73)</f>
        <v/>
      </c>
      <c r="E73" s="88" t="str">
        <f aca="false">IF(import!B73="","",import!B73)</f>
        <v/>
      </c>
      <c r="F73" s="88" t="str">
        <f aca="false">IF(import!I73="","",import!I73)</f>
        <v/>
      </c>
      <c r="G73" s="88" t="str">
        <f aca="false">IF(import!N73="","",import!N73)</f>
        <v/>
      </c>
      <c r="H73" s="88" t="str">
        <f aca="false">IF(import!K73="","",import!K73)</f>
        <v/>
      </c>
      <c r="I73" s="89" t="str">
        <f aca="false">IF(H73="","",G73-H73)</f>
        <v/>
      </c>
      <c r="K73" s="88" t="str">
        <f aca="false">IF(import!AA73="","",import!AA73)</f>
        <v/>
      </c>
      <c r="L73" s="91"/>
      <c r="M73" s="92"/>
      <c r="N73" s="93"/>
      <c r="O73" s="88" t="str">
        <f aca="false">IF(import!Y73="","",import!Y73)</f>
        <v/>
      </c>
      <c r="P73" s="106"/>
      <c r="Q73" s="106"/>
      <c r="R73" s="106"/>
      <c r="S73" s="95"/>
      <c r="T73" s="107"/>
      <c r="U73" s="107"/>
      <c r="V73" s="135"/>
      <c r="W73" s="107"/>
      <c r="X73" s="108"/>
      <c r="Y73" s="109"/>
      <c r="Z73" s="110"/>
      <c r="AA73" s="111"/>
      <c r="AB73" s="112"/>
      <c r="AC73" s="109"/>
      <c r="AD73" s="109"/>
      <c r="AE73" s="113"/>
      <c r="AF73" s="113"/>
      <c r="AG73" s="111"/>
      <c r="AH73" s="114"/>
      <c r="AI73" s="113"/>
      <c r="AJ73" s="113"/>
      <c r="AK73" s="113"/>
      <c r="AL73" s="113"/>
      <c r="AM73" s="113"/>
      <c r="AN73" s="113"/>
    </row>
    <row collapsed="false" customFormat="false" customHeight="true" hidden="false" ht="25.5" outlineLevel="0" r="74">
      <c r="A74" s="105" t="inlineStr">
        <f aca="false">A73</f>
        <is>
          <t/>
        </is>
      </c>
      <c r="B74" s="88" t="str">
        <f aca="false">IF(import!A74="","",import!A74)</f>
        <v/>
      </c>
      <c r="C74" s="88" t="str">
        <f aca="false">IF(import!E74="","",import!E74)</f>
        <v/>
      </c>
      <c r="D74" s="88" t="str">
        <f aca="false">IF(import!D74="","",import!D74)</f>
        <v/>
      </c>
      <c r="E74" s="88" t="str">
        <f aca="false">IF(import!B74="","",import!B74)</f>
        <v/>
      </c>
      <c r="F74" s="88" t="str">
        <f aca="false">IF(import!I74="","",import!I74)</f>
        <v/>
      </c>
      <c r="G74" s="88" t="str">
        <f aca="false">IF(import!N74="","",import!N74)</f>
        <v/>
      </c>
      <c r="H74" s="88" t="str">
        <f aca="false">IF(import!K74="","",import!K74)</f>
        <v/>
      </c>
      <c r="I74" s="89" t="str">
        <f aca="false">IF(H74="","",G74-H74)</f>
        <v/>
      </c>
      <c r="K74" s="88" t="str">
        <f aca="false">IF(import!AA74="","",import!AA74)</f>
        <v/>
      </c>
      <c r="L74" s="91"/>
      <c r="M74" s="92"/>
      <c r="N74" s="93"/>
      <c r="O74" s="88" t="str">
        <f aca="false">IF(import!Y74="","",import!Y74)</f>
        <v/>
      </c>
      <c r="P74" s="106"/>
      <c r="Q74" s="106"/>
      <c r="R74" s="106"/>
      <c r="S74" s="95"/>
      <c r="T74" s="107"/>
      <c r="U74" s="107"/>
      <c r="V74" s="135"/>
      <c r="W74" s="107"/>
      <c r="X74" s="108"/>
      <c r="Y74" s="109"/>
      <c r="Z74" s="110"/>
      <c r="AA74" s="111"/>
      <c r="AB74" s="112"/>
      <c r="AC74" s="109"/>
      <c r="AD74" s="109"/>
      <c r="AE74" s="113"/>
      <c r="AF74" s="113"/>
      <c r="AG74" s="111"/>
      <c r="AH74" s="114"/>
      <c r="AI74" s="113"/>
      <c r="AJ74" s="113"/>
      <c r="AK74" s="113"/>
      <c r="AL74" s="113"/>
      <c r="AM74" s="113"/>
      <c r="AN74" s="113"/>
    </row>
    <row collapsed="false" customFormat="false" customHeight="true" hidden="false" ht="25.5" outlineLevel="0" r="75">
      <c r="A75" s="105"/>
      <c r="B75" s="88" t="str">
        <f aca="false">IF(import!A75="","",import!A75)</f>
        <v/>
      </c>
      <c r="C75" s="88" t="str">
        <f aca="false">IF(import!E75="","",import!E75)</f>
        <v/>
      </c>
      <c r="D75" s="88" t="str">
        <f aca="false">IF(import!D75="","",import!D75)</f>
        <v/>
      </c>
      <c r="E75" s="88" t="str">
        <f aca="false">IF(import!B75="","",import!B75)</f>
        <v/>
      </c>
      <c r="F75" s="88" t="str">
        <f aca="false">IF(import!I75="","",import!I75)</f>
        <v/>
      </c>
      <c r="G75" s="88" t="str">
        <f aca="false">IF(import!N75="","",import!N75)</f>
        <v/>
      </c>
      <c r="H75" s="88" t="str">
        <f aca="false">IF(import!K75="","",import!K75)</f>
        <v/>
      </c>
      <c r="I75" s="89" t="str">
        <f aca="false">IF(H75="","",G75-H75)</f>
        <v/>
      </c>
      <c r="K75" s="88" t="str">
        <f aca="false">IF(import!AA75="","",import!AA75)</f>
        <v/>
      </c>
      <c r="L75" s="91"/>
      <c r="M75" s="92"/>
      <c r="N75" s="93"/>
      <c r="O75" s="88" t="str">
        <f aca="false">IF(import!Y75="","",import!Y75)</f>
        <v/>
      </c>
      <c r="P75" s="106"/>
      <c r="Q75" s="106"/>
      <c r="R75" s="106"/>
      <c r="S75" s="95"/>
      <c r="T75" s="107"/>
      <c r="U75" s="107"/>
      <c r="V75" s="135"/>
      <c r="W75" s="107"/>
      <c r="X75" s="108"/>
      <c r="Y75" s="109"/>
      <c r="Z75" s="110"/>
      <c r="AA75" s="111"/>
      <c r="AB75" s="112"/>
      <c r="AC75" s="109"/>
      <c r="AD75" s="109"/>
      <c r="AE75" s="113"/>
      <c r="AF75" s="113"/>
      <c r="AG75" s="111"/>
      <c r="AH75" s="114"/>
      <c r="AI75" s="113"/>
      <c r="AJ75" s="113"/>
      <c r="AK75" s="113"/>
      <c r="AL75" s="113"/>
      <c r="AM75" s="113"/>
      <c r="AN75" s="113"/>
    </row>
    <row collapsed="false" customFormat="false" customHeight="true" hidden="false" ht="25.5" outlineLevel="0" r="76">
      <c r="A76" s="105"/>
      <c r="B76" s="88" t="str">
        <f aca="false">IF(import!A76="","",import!A76)</f>
        <v/>
      </c>
      <c r="C76" s="88" t="str">
        <f aca="false">IF(import!E76="","",import!E76)</f>
        <v/>
      </c>
      <c r="D76" s="88" t="str">
        <f aca="false">IF(import!D76="","",import!D76)</f>
        <v/>
      </c>
      <c r="E76" s="88" t="str">
        <f aca="false">IF(import!B76="","",import!B76)</f>
        <v/>
      </c>
      <c r="F76" s="88" t="str">
        <f aca="false">IF(import!I76="","",import!I76)</f>
        <v/>
      </c>
      <c r="G76" s="88" t="str">
        <f aca="false">IF(import!N76="","",import!N76)</f>
        <v/>
      </c>
      <c r="H76" s="88" t="str">
        <f aca="false">IF(import!K76="","",import!K76)</f>
        <v/>
      </c>
      <c r="I76" s="89" t="str">
        <f aca="false">IF(H76="","",G76-H76)</f>
        <v/>
      </c>
      <c r="K76" s="88" t="str">
        <f aca="false">IF(import!AA76="","",import!AA76)</f>
        <v/>
      </c>
      <c r="L76" s="91"/>
      <c r="M76" s="92"/>
      <c r="N76" s="93"/>
      <c r="O76" s="88" t="str">
        <f aca="false">IF(import!Y76="","",import!Y76)</f>
        <v/>
      </c>
      <c r="P76" s="106"/>
      <c r="Q76" s="106"/>
      <c r="R76" s="106"/>
      <c r="S76" s="95"/>
      <c r="T76" s="107"/>
      <c r="U76" s="107"/>
      <c r="V76" s="135"/>
      <c r="W76" s="107"/>
      <c r="X76" s="108"/>
      <c r="Y76" s="109"/>
      <c r="Z76" s="110"/>
      <c r="AA76" s="111"/>
      <c r="AB76" s="112"/>
      <c r="AC76" s="109"/>
      <c r="AD76" s="109"/>
      <c r="AE76" s="113"/>
      <c r="AF76" s="113"/>
      <c r="AG76" s="111"/>
      <c r="AH76" s="114"/>
      <c r="AI76" s="113"/>
      <c r="AJ76" s="113"/>
      <c r="AK76" s="113"/>
      <c r="AL76" s="113"/>
      <c r="AM76" s="113"/>
      <c r="AN76" s="113"/>
    </row>
    <row collapsed="false" customFormat="false" customHeight="true" hidden="false" ht="25.5" outlineLevel="0" r="77">
      <c r="A77" s="105"/>
      <c r="B77" s="88" t="str">
        <f aca="false">IF(import!A77="","",import!A77)</f>
        <v/>
      </c>
      <c r="C77" s="88" t="str">
        <f aca="false">IF(import!E77="","",import!E77)</f>
        <v/>
      </c>
      <c r="D77" s="88" t="str">
        <f aca="false">IF(import!D77="","",import!D77)</f>
        <v/>
      </c>
      <c r="E77" s="88" t="str">
        <f aca="false">IF(import!B77="","",import!B77)</f>
        <v/>
      </c>
      <c r="F77" s="88" t="str">
        <f aca="false">IF(import!I77="","",import!I77)</f>
        <v/>
      </c>
      <c r="G77" s="88" t="str">
        <f aca="false">IF(import!N77="","",import!N77)</f>
        <v/>
      </c>
      <c r="H77" s="88" t="str">
        <f aca="false">IF(import!K77="","",import!K77)</f>
        <v/>
      </c>
      <c r="I77" s="89" t="str">
        <f aca="false">IF(H77="","",G77-H77)</f>
        <v/>
      </c>
      <c r="K77" s="88" t="str">
        <f aca="false">IF(import!AA77="","",import!AA77)</f>
        <v/>
      </c>
      <c r="L77" s="91"/>
      <c r="M77" s="92"/>
      <c r="N77" s="93"/>
      <c r="O77" s="88" t="str">
        <f aca="false">IF(import!Y77="","",import!Y77)</f>
        <v/>
      </c>
      <c r="P77" s="106"/>
      <c r="Q77" s="106"/>
      <c r="R77" s="106"/>
      <c r="S77" s="95"/>
      <c r="T77" s="107"/>
      <c r="U77" s="107"/>
      <c r="V77" s="135"/>
      <c r="W77" s="107"/>
      <c r="X77" s="108"/>
      <c r="Y77" s="109"/>
      <c r="Z77" s="110"/>
      <c r="AA77" s="111"/>
      <c r="AB77" s="112"/>
      <c r="AC77" s="109"/>
      <c r="AD77" s="109"/>
      <c r="AE77" s="113"/>
      <c r="AF77" s="113"/>
      <c r="AG77" s="111"/>
      <c r="AH77" s="114"/>
      <c r="AI77" s="113"/>
      <c r="AJ77" s="113"/>
      <c r="AK77" s="113"/>
      <c r="AL77" s="113"/>
      <c r="AM77" s="113"/>
      <c r="AN77" s="113"/>
    </row>
    <row collapsed="false" customFormat="false" customHeight="true" hidden="false" ht="25.5" outlineLevel="0" r="78">
      <c r="A78" s="105"/>
      <c r="B78" s="88" t="str">
        <f aca="false">IF(import!A78="","",import!A78)</f>
        <v/>
      </c>
      <c r="C78" s="88" t="str">
        <f aca="false">IF(import!E78="","",import!E78)</f>
        <v/>
      </c>
      <c r="D78" s="88" t="str">
        <f aca="false">IF(import!D78="","",import!D78)</f>
        <v/>
      </c>
      <c r="E78" s="88" t="str">
        <f aca="false">IF(import!B78="","",import!B78)</f>
        <v/>
      </c>
      <c r="F78" s="88" t="str">
        <f aca="false">IF(import!I78="","",import!I78)</f>
        <v/>
      </c>
      <c r="G78" s="88" t="str">
        <f aca="false">IF(import!N78="","",import!N78)</f>
        <v/>
      </c>
      <c r="H78" s="88" t="str">
        <f aca="false">IF(import!K78="","",import!K78)</f>
        <v/>
      </c>
      <c r="I78" s="89" t="str">
        <f aca="false">IF(H78="","",G78-H78)</f>
        <v/>
      </c>
      <c r="K78" s="88" t="str">
        <f aca="false">IF(import!AA78="","",import!AA78)</f>
        <v/>
      </c>
      <c r="L78" s="91"/>
      <c r="M78" s="92"/>
      <c r="N78" s="93"/>
      <c r="O78" s="88" t="str">
        <f aca="false">IF(import!Y78="","",import!Y78)</f>
        <v/>
      </c>
      <c r="P78" s="106"/>
      <c r="Q78" s="106"/>
      <c r="R78" s="106"/>
      <c r="S78" s="95"/>
      <c r="T78" s="107"/>
      <c r="U78" s="107"/>
      <c r="V78" s="135"/>
      <c r="W78" s="107"/>
      <c r="X78" s="108"/>
      <c r="Y78" s="109"/>
      <c r="Z78" s="110"/>
      <c r="AA78" s="111"/>
      <c r="AB78" s="112"/>
      <c r="AC78" s="109"/>
      <c r="AD78" s="109"/>
      <c r="AE78" s="113"/>
      <c r="AF78" s="113"/>
      <c r="AG78" s="111"/>
      <c r="AH78" s="114"/>
      <c r="AI78" s="113"/>
      <c r="AJ78" s="113"/>
      <c r="AK78" s="113"/>
      <c r="AL78" s="113"/>
      <c r="AM78" s="113"/>
      <c r="AN78" s="113"/>
    </row>
    <row collapsed="false" customFormat="false" customHeight="true" hidden="false" ht="25.5" outlineLevel="0" r="79">
      <c r="A79" s="105"/>
      <c r="B79" s="88" t="str">
        <f aca="false">IF(import!A79="","",import!A79)</f>
        <v/>
      </c>
      <c r="C79" s="88" t="str">
        <f aca="false">IF(import!E79="","",import!E79)</f>
        <v/>
      </c>
      <c r="D79" s="88" t="str">
        <f aca="false">IF(import!D79="","",import!D79)</f>
        <v/>
      </c>
      <c r="E79" s="88" t="str">
        <f aca="false">IF(import!B79="","",import!B79)</f>
        <v/>
      </c>
      <c r="F79" s="88" t="str">
        <f aca="false">IF(import!I79="","",import!I79)</f>
        <v/>
      </c>
      <c r="G79" s="88" t="str">
        <f aca="false">IF(import!N79="","",import!N79)</f>
        <v/>
      </c>
      <c r="H79" s="88" t="str">
        <f aca="false">IF(import!K79="","",import!K79)</f>
        <v/>
      </c>
      <c r="I79" s="89" t="str">
        <f aca="false">IF(H79="","",G79-H79)</f>
        <v/>
      </c>
      <c r="K79" s="88" t="str">
        <f aca="false">IF(import!AA79="","",import!AA79)</f>
        <v/>
      </c>
      <c r="L79" s="91"/>
      <c r="M79" s="92"/>
      <c r="N79" s="93"/>
      <c r="O79" s="88" t="str">
        <f aca="false">IF(import!Y79="","",import!Y79)</f>
        <v/>
      </c>
      <c r="P79" s="106"/>
      <c r="Q79" s="106"/>
      <c r="R79" s="106"/>
      <c r="S79" s="95"/>
      <c r="T79" s="107"/>
      <c r="U79" s="107"/>
      <c r="V79" s="135"/>
      <c r="W79" s="107"/>
      <c r="X79" s="108"/>
      <c r="Y79" s="109"/>
      <c r="Z79" s="110"/>
      <c r="AA79" s="111"/>
      <c r="AB79" s="112"/>
      <c r="AC79" s="109"/>
      <c r="AD79" s="109"/>
      <c r="AE79" s="113"/>
      <c r="AF79" s="113"/>
      <c r="AG79" s="111"/>
      <c r="AH79" s="114"/>
      <c r="AI79" s="113"/>
      <c r="AJ79" s="113"/>
      <c r="AK79" s="113"/>
      <c r="AL79" s="113"/>
      <c r="AM79" s="113"/>
      <c r="AN79" s="113"/>
    </row>
    <row collapsed="false" customFormat="false" customHeight="true" hidden="false" ht="25.5" outlineLevel="0" r="80">
      <c r="A80" s="105"/>
      <c r="B80" s="88" t="str">
        <f aca="false">IF(import!A80="","",import!A80)</f>
        <v/>
      </c>
      <c r="C80" s="88" t="str">
        <f aca="false">IF(import!E80="","",import!E80)</f>
        <v/>
      </c>
      <c r="D80" s="88" t="str">
        <f aca="false">IF(import!D80="","",import!D80)</f>
        <v/>
      </c>
      <c r="E80" s="88" t="str">
        <f aca="false">IF(import!B80="","",import!B80)</f>
        <v/>
      </c>
      <c r="F80" s="88" t="str">
        <f aca="false">IF(import!I80="","",import!I80)</f>
        <v/>
      </c>
      <c r="G80" s="88" t="str">
        <f aca="false">IF(import!N80="","",import!N80)</f>
        <v/>
      </c>
      <c r="H80" s="88" t="str">
        <f aca="false">IF(import!K80="","",import!K80)</f>
        <v/>
      </c>
      <c r="I80" s="89" t="str">
        <f aca="false">IF(H80="","",G80-H80)</f>
        <v/>
      </c>
      <c r="K80" s="88" t="str">
        <f aca="false">IF(import!AA80="","",import!AA80)</f>
        <v/>
      </c>
      <c r="L80" s="91"/>
      <c r="M80" s="92"/>
      <c r="N80" s="93"/>
      <c r="O80" s="88" t="str">
        <f aca="false">IF(import!Y80="","",import!Y80)</f>
        <v/>
      </c>
      <c r="P80" s="106"/>
      <c r="Q80" s="106"/>
      <c r="R80" s="106"/>
      <c r="S80" s="95"/>
      <c r="T80" s="107"/>
      <c r="U80" s="107"/>
      <c r="V80" s="135"/>
      <c r="W80" s="107"/>
      <c r="X80" s="108"/>
      <c r="Y80" s="109"/>
      <c r="Z80" s="110"/>
      <c r="AA80" s="111"/>
      <c r="AB80" s="112"/>
      <c r="AC80" s="109"/>
      <c r="AD80" s="109"/>
      <c r="AE80" s="113"/>
      <c r="AF80" s="113"/>
      <c r="AG80" s="111"/>
      <c r="AH80" s="114"/>
      <c r="AI80" s="113"/>
      <c r="AJ80" s="113"/>
      <c r="AK80" s="113"/>
      <c r="AL80" s="113"/>
      <c r="AM80" s="113"/>
      <c r="AN80" s="113"/>
    </row>
    <row collapsed="false" customFormat="false" customHeight="true" hidden="false" ht="25.5" outlineLevel="0" r="81">
      <c r="A81" s="105"/>
      <c r="B81" s="88" t="str">
        <f aca="false">IF(import!A81="","",import!A81)</f>
        <v/>
      </c>
      <c r="C81" s="88" t="str">
        <f aca="false">IF(import!E81="","",import!E81)</f>
        <v/>
      </c>
      <c r="D81" s="88" t="str">
        <f aca="false">IF(import!D81="","",import!D81)</f>
        <v/>
      </c>
      <c r="E81" s="88" t="str">
        <f aca="false">IF(import!B81="","",import!B81)</f>
        <v/>
      </c>
      <c r="F81" s="88" t="str">
        <f aca="false">IF(import!I81="","",import!I81)</f>
        <v/>
      </c>
      <c r="G81" s="88" t="str">
        <f aca="false">IF(import!N81="","",import!N81)</f>
        <v/>
      </c>
      <c r="H81" s="88" t="str">
        <f aca="false">IF(import!K81="","",import!K81)</f>
        <v/>
      </c>
      <c r="I81" s="89" t="str">
        <f aca="false">IF(H81="","",G81-H81)</f>
        <v/>
      </c>
      <c r="K81" s="88" t="str">
        <f aca="false">IF(import!AA81="","",import!AA81)</f>
        <v/>
      </c>
      <c r="L81" s="91"/>
      <c r="M81" s="92"/>
      <c r="N81" s="93"/>
      <c r="O81" s="88" t="str">
        <f aca="false">IF(import!Y81="","",import!Y81)</f>
        <v/>
      </c>
      <c r="P81" s="106"/>
      <c r="Q81" s="106"/>
      <c r="R81" s="106"/>
      <c r="S81" s="95"/>
      <c r="T81" s="107"/>
      <c r="U81" s="107"/>
      <c r="V81" s="135"/>
      <c r="W81" s="107"/>
      <c r="X81" s="108"/>
      <c r="Y81" s="109"/>
      <c r="Z81" s="110"/>
      <c r="AA81" s="111"/>
      <c r="AB81" s="112"/>
      <c r="AC81" s="109"/>
      <c r="AD81" s="109"/>
      <c r="AE81" s="113"/>
      <c r="AF81" s="113"/>
      <c r="AG81" s="111"/>
      <c r="AH81" s="114"/>
      <c r="AI81" s="113"/>
      <c r="AJ81" s="113"/>
      <c r="AK81" s="113"/>
      <c r="AL81" s="113"/>
      <c r="AM81" s="113"/>
      <c r="AN81" s="113"/>
    </row>
    <row collapsed="false" customFormat="false" customHeight="true" hidden="false" ht="25.5" outlineLevel="0" r="82">
      <c r="A82" s="105"/>
      <c r="B82" s="88" t="str">
        <f aca="false">IF(import!A82="","",import!A82)</f>
        <v/>
      </c>
      <c r="C82" s="88" t="str">
        <f aca="false">IF(import!E82="","",import!E82)</f>
        <v/>
      </c>
      <c r="D82" s="88" t="str">
        <f aca="false">IF(import!D82="","",import!D82)</f>
        <v/>
      </c>
      <c r="E82" s="88" t="str">
        <f aca="false">IF(import!B82="","",import!B82)</f>
        <v/>
      </c>
      <c r="F82" s="88" t="str">
        <f aca="false">IF(import!I82="","",import!I82)</f>
        <v/>
      </c>
      <c r="G82" s="88" t="str">
        <f aca="false">IF(import!N82="","",import!N82)</f>
        <v/>
      </c>
      <c r="H82" s="88" t="str">
        <f aca="false">IF(import!K82="","",import!K82)</f>
        <v/>
      </c>
      <c r="I82" s="89" t="str">
        <f aca="false">IF(H82="","",G82-H82)</f>
        <v/>
      </c>
      <c r="K82" s="88" t="str">
        <f aca="false">IF(import!AA82="","",import!AA82)</f>
        <v/>
      </c>
      <c r="L82" s="91"/>
      <c r="M82" s="92"/>
      <c r="N82" s="93"/>
      <c r="O82" s="88" t="str">
        <f aca="false">IF(import!Y82="","",import!Y82)</f>
        <v/>
      </c>
      <c r="P82" s="106"/>
      <c r="Q82" s="106"/>
      <c r="R82" s="106"/>
      <c r="S82" s="95"/>
      <c r="T82" s="107"/>
      <c r="U82" s="107"/>
      <c r="V82" s="135"/>
      <c r="W82" s="107"/>
      <c r="X82" s="108"/>
      <c r="Y82" s="109"/>
      <c r="Z82" s="110"/>
      <c r="AA82" s="111"/>
      <c r="AB82" s="112"/>
      <c r="AC82" s="109"/>
      <c r="AD82" s="109"/>
      <c r="AE82" s="113"/>
      <c r="AF82" s="113"/>
      <c r="AG82" s="111"/>
      <c r="AH82" s="114"/>
      <c r="AI82" s="113"/>
      <c r="AJ82" s="113"/>
      <c r="AK82" s="113"/>
      <c r="AL82" s="113"/>
      <c r="AM82" s="113"/>
      <c r="AN82" s="113"/>
    </row>
    <row collapsed="false" customFormat="false" customHeight="true" hidden="false" ht="25.5" outlineLevel="0" r="83">
      <c r="A83" s="105"/>
      <c r="B83" s="88" t="str">
        <f aca="false">IF(import!A83="","",import!A83)</f>
        <v/>
      </c>
      <c r="C83" s="88" t="str">
        <f aca="false">IF(import!E83="","",import!E83)</f>
        <v/>
      </c>
      <c r="D83" s="88" t="str">
        <f aca="false">IF(import!D83="","",import!D83)</f>
        <v/>
      </c>
      <c r="E83" s="88" t="str">
        <f aca="false">IF(import!B83="","",import!B83)</f>
        <v/>
      </c>
      <c r="F83" s="88" t="str">
        <f aca="false">IF(import!I83="","",import!I83)</f>
        <v/>
      </c>
      <c r="G83" s="88" t="str">
        <f aca="false">IF(import!N83="","",import!N83)</f>
        <v/>
      </c>
      <c r="H83" s="88" t="str">
        <f aca="false">IF(import!K83="","",import!K83)</f>
        <v/>
      </c>
      <c r="I83" s="89" t="str">
        <f aca="false">IF(H83="","",G83-H83)</f>
        <v/>
      </c>
      <c r="K83" s="88" t="str">
        <f aca="false">IF(import!AA83="","",import!AA83)</f>
        <v/>
      </c>
      <c r="L83" s="91"/>
      <c r="M83" s="92"/>
      <c r="N83" s="93"/>
      <c r="O83" s="88" t="str">
        <f aca="false">IF(import!Y83="","",import!Y83)</f>
        <v/>
      </c>
      <c r="P83" s="106"/>
      <c r="Q83" s="106"/>
      <c r="R83" s="106"/>
      <c r="S83" s="95"/>
      <c r="T83" s="107"/>
      <c r="U83" s="107"/>
      <c r="V83" s="135"/>
      <c r="W83" s="107"/>
      <c r="X83" s="108"/>
      <c r="Y83" s="109"/>
      <c r="Z83" s="110"/>
      <c r="AA83" s="111"/>
      <c r="AB83" s="112"/>
      <c r="AC83" s="109"/>
      <c r="AD83" s="109"/>
      <c r="AE83" s="113"/>
      <c r="AF83" s="113"/>
      <c r="AG83" s="111"/>
      <c r="AH83" s="114"/>
      <c r="AI83" s="113"/>
      <c r="AJ83" s="113"/>
      <c r="AK83" s="113"/>
      <c r="AL83" s="113"/>
      <c r="AM83" s="113"/>
      <c r="AN83" s="113"/>
    </row>
    <row collapsed="false" customFormat="false" customHeight="true" hidden="false" ht="25.5" outlineLevel="0" r="84">
      <c r="A84" s="105"/>
      <c r="B84" s="88" t="str">
        <f aca="false">IF(import!A84="","",import!A84)</f>
        <v/>
      </c>
      <c r="C84" s="88" t="str">
        <f aca="false">IF(import!E84="","",import!E84)</f>
        <v/>
      </c>
      <c r="D84" s="88" t="str">
        <f aca="false">IF(import!D84="","",import!D84)</f>
        <v/>
      </c>
      <c r="E84" s="88" t="str">
        <f aca="false">IF(import!B84="","",import!B84)</f>
        <v/>
      </c>
      <c r="F84" s="88" t="str">
        <f aca="false">IF(import!I84="","",import!I84)</f>
        <v/>
      </c>
      <c r="G84" s="88" t="str">
        <f aca="false">IF(import!N84="","",import!N84)</f>
        <v/>
      </c>
      <c r="H84" s="88" t="str">
        <f aca="false">IF(import!K84="","",import!K84)</f>
        <v/>
      </c>
      <c r="I84" s="89" t="str">
        <f aca="false">IF(H84="","",G84-H84)</f>
        <v/>
      </c>
      <c r="K84" s="88" t="str">
        <f aca="false">IF(import!AA84="","",import!AA84)</f>
        <v/>
      </c>
      <c r="L84" s="91"/>
      <c r="M84" s="92"/>
      <c r="N84" s="93"/>
      <c r="O84" s="88" t="str">
        <f aca="false">IF(import!Y84="","",import!Y84)</f>
        <v/>
      </c>
      <c r="P84" s="106"/>
      <c r="Q84" s="106"/>
      <c r="R84" s="106"/>
      <c r="S84" s="95"/>
      <c r="T84" s="107"/>
      <c r="U84" s="107"/>
      <c r="V84" s="135"/>
      <c r="W84" s="107"/>
      <c r="X84" s="108"/>
      <c r="Y84" s="109"/>
      <c r="Z84" s="110"/>
      <c r="AA84" s="111"/>
      <c r="AB84" s="112"/>
      <c r="AC84" s="109"/>
      <c r="AD84" s="109"/>
      <c r="AE84" s="113"/>
      <c r="AF84" s="113"/>
      <c r="AG84" s="111"/>
      <c r="AH84" s="114"/>
      <c r="AI84" s="113"/>
      <c r="AJ84" s="113"/>
      <c r="AK84" s="113"/>
      <c r="AL84" s="113"/>
      <c r="AM84" s="113"/>
      <c r="AN84" s="113"/>
    </row>
    <row collapsed="false" customFormat="false" customHeight="true" hidden="false" ht="25.5" outlineLevel="0" r="85">
      <c r="A85" s="105"/>
      <c r="B85" s="88" t="str">
        <f aca="false">IF(import!A85="","",import!A85)</f>
        <v/>
      </c>
      <c r="C85" s="88" t="str">
        <f aca="false">IF(import!E85="","",import!E85)</f>
        <v/>
      </c>
      <c r="D85" s="88" t="str">
        <f aca="false">IF(import!D85="","",import!D85)</f>
        <v/>
      </c>
      <c r="E85" s="88" t="str">
        <f aca="false">IF(import!B85="","",import!B85)</f>
        <v/>
      </c>
      <c r="F85" s="88" t="str">
        <f aca="false">IF(import!I85="","",import!I85)</f>
        <v/>
      </c>
      <c r="G85" s="88" t="str">
        <f aca="false">IF(import!N85="","",import!N85)</f>
        <v/>
      </c>
      <c r="H85" s="88" t="str">
        <f aca="false">IF(import!K85="","",import!K85)</f>
        <v/>
      </c>
      <c r="I85" s="89" t="str">
        <f aca="false">IF(H85="","",G85-H85)</f>
        <v/>
      </c>
      <c r="K85" s="88" t="str">
        <f aca="false">IF(import!AA85="","",import!AA85)</f>
        <v/>
      </c>
      <c r="L85" s="91"/>
      <c r="M85" s="92"/>
      <c r="N85" s="93"/>
      <c r="O85" s="88" t="str">
        <f aca="false">IF(import!Y85="","",import!Y85)</f>
        <v/>
      </c>
      <c r="P85" s="106"/>
      <c r="Q85" s="106"/>
      <c r="R85" s="106"/>
      <c r="S85" s="95"/>
      <c r="T85" s="107"/>
      <c r="U85" s="107"/>
      <c r="V85" s="135"/>
      <c r="W85" s="107"/>
      <c r="X85" s="108"/>
      <c r="Y85" s="109"/>
      <c r="Z85" s="110"/>
      <c r="AA85" s="111"/>
      <c r="AB85" s="112"/>
      <c r="AC85" s="109"/>
      <c r="AD85" s="109"/>
      <c r="AE85" s="113"/>
      <c r="AF85" s="113"/>
      <c r="AG85" s="111"/>
      <c r="AH85" s="114"/>
      <c r="AI85" s="113"/>
      <c r="AJ85" s="113"/>
      <c r="AK85" s="113"/>
      <c r="AL85" s="113"/>
      <c r="AM85" s="113"/>
      <c r="AN85" s="113"/>
    </row>
    <row collapsed="false" customFormat="false" customHeight="true" hidden="false" ht="25.5" outlineLevel="0" r="86">
      <c r="A86" s="105"/>
      <c r="B86" s="88" t="str">
        <f aca="false">IF(import!A86="","",import!A86)</f>
        <v/>
      </c>
      <c r="C86" s="88" t="str">
        <f aca="false">IF(import!E86="","",import!E86)</f>
        <v/>
      </c>
      <c r="D86" s="88" t="str">
        <f aca="false">IF(import!D86="","",import!D86)</f>
        <v/>
      </c>
      <c r="E86" s="88" t="str">
        <f aca="false">IF(import!B86="","",import!B86)</f>
        <v/>
      </c>
      <c r="F86" s="88" t="str">
        <f aca="false">IF(import!I86="","",import!I86)</f>
        <v/>
      </c>
      <c r="G86" s="88" t="str">
        <f aca="false">IF(import!N86="","",import!N86)</f>
        <v/>
      </c>
      <c r="H86" s="88" t="str">
        <f aca="false">IF(import!K86="","",import!K86)</f>
        <v/>
      </c>
      <c r="I86" s="89" t="str">
        <f aca="false">IF(H86="","",G86-H86)</f>
        <v/>
      </c>
      <c r="K86" s="88" t="str">
        <f aca="false">IF(import!AA86="","",import!AA86)</f>
        <v/>
      </c>
      <c r="L86" s="91"/>
      <c r="M86" s="92"/>
      <c r="N86" s="93"/>
      <c r="O86" s="88" t="str">
        <f aca="false">IF(import!Y86="","",import!Y86)</f>
        <v/>
      </c>
      <c r="P86" s="106"/>
      <c r="Q86" s="106"/>
      <c r="R86" s="106"/>
      <c r="S86" s="95"/>
      <c r="T86" s="107"/>
      <c r="U86" s="107"/>
      <c r="V86" s="135"/>
      <c r="W86" s="107"/>
      <c r="X86" s="108"/>
      <c r="Y86" s="109"/>
      <c r="Z86" s="110"/>
      <c r="AA86" s="111"/>
      <c r="AB86" s="112"/>
      <c r="AC86" s="109"/>
      <c r="AD86" s="109"/>
      <c r="AE86" s="113"/>
      <c r="AF86" s="113"/>
      <c r="AG86" s="111"/>
      <c r="AH86" s="114"/>
      <c r="AI86" s="113"/>
      <c r="AJ86" s="113"/>
      <c r="AK86" s="113"/>
      <c r="AL86" s="113"/>
      <c r="AM86" s="113"/>
      <c r="AN86" s="113"/>
    </row>
    <row collapsed="false" customFormat="false" customHeight="true" hidden="false" ht="25.5" outlineLevel="0" r="87">
      <c r="A87" s="105"/>
      <c r="B87" s="88" t="str">
        <f aca="false">IF(import!A87="","",import!A87)</f>
        <v/>
      </c>
      <c r="C87" s="88" t="str">
        <f aca="false">IF(import!E87="","",import!E87)</f>
        <v/>
      </c>
      <c r="D87" s="88" t="str">
        <f aca="false">IF(import!D87="","",import!D87)</f>
        <v/>
      </c>
      <c r="E87" s="88" t="str">
        <f aca="false">IF(import!B87="","",import!B87)</f>
        <v/>
      </c>
      <c r="F87" s="88" t="str">
        <f aca="false">IF(import!I87="","",import!I87)</f>
        <v/>
      </c>
      <c r="G87" s="88" t="str">
        <f aca="false">IF(import!N87="","",import!N87)</f>
        <v/>
      </c>
      <c r="H87" s="88" t="str">
        <f aca="false">IF(import!K87="","",import!K87)</f>
        <v/>
      </c>
      <c r="I87" s="89" t="str">
        <f aca="false">IF(H87="","",G87-H87)</f>
        <v/>
      </c>
      <c r="K87" s="88" t="str">
        <f aca="false">IF(import!AA87="","",import!AA87)</f>
        <v/>
      </c>
      <c r="L87" s="91"/>
      <c r="M87" s="92"/>
      <c r="N87" s="93"/>
      <c r="O87" s="88" t="str">
        <f aca="false">IF(import!Y87="","",import!Y87)</f>
        <v/>
      </c>
      <c r="P87" s="106"/>
      <c r="Q87" s="106"/>
      <c r="R87" s="106"/>
      <c r="S87" s="95"/>
      <c r="T87" s="107"/>
      <c r="U87" s="107"/>
      <c r="V87" s="135"/>
      <c r="W87" s="107"/>
      <c r="X87" s="108"/>
      <c r="Y87" s="109"/>
      <c r="Z87" s="110"/>
      <c r="AA87" s="111"/>
      <c r="AB87" s="112"/>
      <c r="AC87" s="109"/>
      <c r="AD87" s="109"/>
      <c r="AE87" s="113"/>
      <c r="AF87" s="113"/>
      <c r="AG87" s="111"/>
      <c r="AH87" s="114"/>
      <c r="AI87" s="113"/>
      <c r="AJ87" s="113"/>
      <c r="AK87" s="113"/>
      <c r="AL87" s="113"/>
      <c r="AM87" s="113"/>
      <c r="AN87" s="113"/>
    </row>
    <row collapsed="false" customFormat="false" customHeight="true" hidden="false" ht="25.5" outlineLevel="0" r="88">
      <c r="A88" s="105"/>
      <c r="B88" s="88" t="str">
        <f aca="false">IF(import!A88="","",import!A88)</f>
        <v/>
      </c>
      <c r="C88" s="88" t="str">
        <f aca="false">IF(import!E88="","",import!E88)</f>
        <v/>
      </c>
      <c r="D88" s="88" t="str">
        <f aca="false">IF(import!D88="","",import!D88)</f>
        <v/>
      </c>
      <c r="E88" s="88" t="str">
        <f aca="false">IF(import!B88="","",import!B88)</f>
        <v/>
      </c>
      <c r="F88" s="88" t="str">
        <f aca="false">IF(import!I88="","",import!I88)</f>
        <v/>
      </c>
      <c r="G88" s="88" t="str">
        <f aca="false">IF(import!N88="","",import!N88)</f>
        <v/>
      </c>
      <c r="H88" s="88" t="str">
        <f aca="false">IF(import!K88="","",import!K88)</f>
        <v/>
      </c>
      <c r="I88" s="89" t="str">
        <f aca="false">IF(H88="","",G88-H88)</f>
        <v/>
      </c>
      <c r="K88" s="88" t="str">
        <f aca="false">IF(import!AA88="","",import!AA88)</f>
        <v/>
      </c>
      <c r="L88" s="91"/>
      <c r="M88" s="92"/>
      <c r="N88" s="93"/>
      <c r="O88" s="88" t="str">
        <f aca="false">IF(import!Y88="","",import!Y88)</f>
        <v/>
      </c>
      <c r="P88" s="106"/>
      <c r="Q88" s="106"/>
      <c r="R88" s="106"/>
      <c r="S88" s="95"/>
      <c r="T88" s="107"/>
      <c r="U88" s="107"/>
      <c r="V88" s="135"/>
      <c r="W88" s="107"/>
      <c r="X88" s="108"/>
      <c r="Y88" s="109"/>
      <c r="Z88" s="110"/>
      <c r="AA88" s="111"/>
      <c r="AB88" s="112"/>
      <c r="AC88" s="109"/>
      <c r="AD88" s="109"/>
      <c r="AE88" s="113"/>
      <c r="AF88" s="113"/>
      <c r="AG88" s="111"/>
      <c r="AH88" s="114"/>
      <c r="AI88" s="113"/>
      <c r="AJ88" s="113"/>
      <c r="AK88" s="113"/>
      <c r="AL88" s="113"/>
      <c r="AM88" s="113"/>
      <c r="AN88" s="113"/>
    </row>
    <row collapsed="false" customFormat="false" customHeight="true" hidden="false" ht="25.5" outlineLevel="0" r="89">
      <c r="A89" s="105"/>
      <c r="B89" s="88" t="str">
        <f aca="false">IF(import!A89="","",import!A89)</f>
        <v/>
      </c>
      <c r="C89" s="88" t="str">
        <f aca="false">IF(import!E89="","",import!E89)</f>
        <v/>
      </c>
      <c r="D89" s="88" t="str">
        <f aca="false">IF(import!D89="","",import!D89)</f>
        <v/>
      </c>
      <c r="E89" s="88" t="str">
        <f aca="false">IF(import!B89="","",import!B89)</f>
        <v/>
      </c>
      <c r="F89" s="88" t="str">
        <f aca="false">IF(import!I89="","",import!I89)</f>
        <v/>
      </c>
      <c r="G89" s="88" t="str">
        <f aca="false">IF(import!N89="","",import!N89)</f>
        <v/>
      </c>
      <c r="H89" s="88" t="str">
        <f aca="false">IF(import!K89="","",import!K89)</f>
        <v/>
      </c>
      <c r="I89" s="89" t="str">
        <f aca="false">IF(H89="","",G89-H89)</f>
        <v/>
      </c>
      <c r="K89" s="88" t="str">
        <f aca="false">IF(import!AA89="","",import!AA89)</f>
        <v/>
      </c>
      <c r="L89" s="91"/>
      <c r="M89" s="92"/>
      <c r="N89" s="93"/>
      <c r="O89" s="88" t="str">
        <f aca="false">IF(import!Y89="","",import!Y89)</f>
        <v/>
      </c>
      <c r="P89" s="106"/>
      <c r="Q89" s="106"/>
      <c r="R89" s="106"/>
      <c r="S89" s="95"/>
      <c r="T89" s="107"/>
      <c r="U89" s="107"/>
      <c r="V89" s="135"/>
      <c r="W89" s="107"/>
      <c r="X89" s="108"/>
      <c r="Y89" s="109"/>
      <c r="Z89" s="110"/>
      <c r="AA89" s="111"/>
      <c r="AB89" s="112"/>
      <c r="AC89" s="109"/>
      <c r="AD89" s="109"/>
      <c r="AE89" s="113"/>
      <c r="AF89" s="113"/>
      <c r="AG89" s="111"/>
      <c r="AH89" s="114"/>
      <c r="AI89" s="113"/>
      <c r="AJ89" s="113"/>
      <c r="AK89" s="113"/>
      <c r="AL89" s="113"/>
      <c r="AM89" s="113"/>
      <c r="AN89" s="113"/>
    </row>
    <row collapsed="false" customFormat="false" customHeight="true" hidden="false" ht="25.5" outlineLevel="0" r="90">
      <c r="A90" s="105"/>
      <c r="B90" s="88" t="str">
        <f aca="false">IF(import!A90="","",import!A90)</f>
        <v/>
      </c>
      <c r="C90" s="88" t="str">
        <f aca="false">IF(import!E90="","",import!E90)</f>
        <v/>
      </c>
      <c r="D90" s="88" t="str">
        <f aca="false">IF(import!D90="","",import!D90)</f>
        <v/>
      </c>
      <c r="E90" s="88" t="str">
        <f aca="false">IF(import!B90="","",import!B90)</f>
        <v/>
      </c>
      <c r="F90" s="88" t="str">
        <f aca="false">IF(import!I90="","",import!I90)</f>
        <v/>
      </c>
      <c r="G90" s="88" t="str">
        <f aca="false">IF(import!N90="","",import!N90)</f>
        <v/>
      </c>
      <c r="H90" s="88" t="str">
        <f aca="false">IF(import!K90="","",import!K90)</f>
        <v/>
      </c>
      <c r="I90" s="89" t="str">
        <f aca="false">IF(H90="","",G90-H90)</f>
        <v/>
      </c>
      <c r="K90" s="88" t="str">
        <f aca="false">IF(import!AA90="","",import!AA90)</f>
        <v/>
      </c>
      <c r="L90" s="91"/>
      <c r="M90" s="92"/>
      <c r="N90" s="93"/>
      <c r="O90" s="88" t="str">
        <f aca="false">IF(import!Y90="","",import!Y90)</f>
        <v/>
      </c>
      <c r="P90" s="106"/>
      <c r="Q90" s="106"/>
      <c r="R90" s="106"/>
      <c r="S90" s="95"/>
      <c r="T90" s="107"/>
      <c r="U90" s="107"/>
      <c r="V90" s="135"/>
      <c r="W90" s="107"/>
      <c r="X90" s="108"/>
      <c r="Y90" s="109"/>
      <c r="Z90" s="110"/>
      <c r="AA90" s="111"/>
      <c r="AB90" s="112"/>
      <c r="AC90" s="109"/>
      <c r="AD90" s="109"/>
      <c r="AE90" s="113"/>
      <c r="AF90" s="113"/>
      <c r="AG90" s="111"/>
      <c r="AH90" s="114"/>
      <c r="AI90" s="113"/>
      <c r="AJ90" s="113"/>
      <c r="AK90" s="113"/>
      <c r="AL90" s="113"/>
      <c r="AM90" s="113"/>
      <c r="AN90" s="113"/>
    </row>
    <row collapsed="false" customFormat="false" customHeight="true" hidden="false" ht="25.5" outlineLevel="0" r="91">
      <c r="A91" s="105"/>
      <c r="B91" s="88" t="str">
        <f aca="false">IF(import!A91="","",import!A91)</f>
        <v/>
      </c>
      <c r="C91" s="88" t="str">
        <f aca="false">IF(import!E91="","",import!E91)</f>
        <v/>
      </c>
      <c r="D91" s="88" t="str">
        <f aca="false">IF(import!D91="","",import!D91)</f>
        <v/>
      </c>
      <c r="E91" s="88" t="str">
        <f aca="false">IF(import!B91="","",import!B91)</f>
        <v/>
      </c>
      <c r="F91" s="88" t="str">
        <f aca="false">IF(import!I91="","",import!I91)</f>
        <v/>
      </c>
      <c r="G91" s="88" t="str">
        <f aca="false">IF(import!N91="","",import!N91)</f>
        <v/>
      </c>
      <c r="H91" s="88" t="str">
        <f aca="false">IF(import!K91="","",import!K91)</f>
        <v/>
      </c>
      <c r="I91" s="89" t="str">
        <f aca="false">IF(H91="","",G91-H91)</f>
        <v/>
      </c>
      <c r="K91" s="88" t="str">
        <f aca="false">IF(import!AA91="","",import!AA91)</f>
        <v/>
      </c>
      <c r="L91" s="91"/>
      <c r="M91" s="92"/>
      <c r="N91" s="93"/>
      <c r="O91" s="88" t="str">
        <f aca="false">IF(import!Y91="","",import!Y91)</f>
        <v/>
      </c>
      <c r="P91" s="106"/>
      <c r="Q91" s="106"/>
      <c r="R91" s="106"/>
      <c r="S91" s="95"/>
      <c r="T91" s="107"/>
      <c r="U91" s="107"/>
      <c r="V91" s="135"/>
      <c r="W91" s="107"/>
      <c r="X91" s="108"/>
      <c r="Y91" s="109"/>
      <c r="Z91" s="110"/>
      <c r="AA91" s="111"/>
      <c r="AB91" s="112"/>
      <c r="AC91" s="109"/>
      <c r="AD91" s="109"/>
      <c r="AE91" s="113"/>
      <c r="AF91" s="113"/>
      <c r="AG91" s="111"/>
      <c r="AH91" s="114"/>
      <c r="AI91" s="113"/>
      <c r="AJ91" s="113"/>
      <c r="AK91" s="113"/>
      <c r="AL91" s="113"/>
      <c r="AM91" s="113"/>
      <c r="AN91" s="113"/>
    </row>
    <row collapsed="false" customFormat="false" customHeight="true" hidden="false" ht="25.5" outlineLevel="0" r="92">
      <c r="A92" s="105"/>
      <c r="B92" s="88" t="str">
        <f aca="false">IF(import!A92="","",import!A92)</f>
        <v/>
      </c>
      <c r="C92" s="88" t="str">
        <f aca="false">IF(import!E92="","",import!E92)</f>
        <v/>
      </c>
      <c r="D92" s="88" t="str">
        <f aca="false">IF(import!D92="","",import!D92)</f>
        <v/>
      </c>
      <c r="E92" s="88" t="str">
        <f aca="false">IF(import!B92="","",import!B92)</f>
        <v/>
      </c>
      <c r="F92" s="88" t="str">
        <f aca="false">IF(import!I92="","",import!I92)</f>
        <v/>
      </c>
      <c r="G92" s="88" t="str">
        <f aca="false">IF(import!N92="","",import!N92)</f>
        <v/>
      </c>
      <c r="H92" s="88" t="str">
        <f aca="false">IF(import!K92="","",import!K92)</f>
        <v/>
      </c>
      <c r="I92" s="89" t="str">
        <f aca="false">IF(H92="","",G92-H92)</f>
        <v/>
      </c>
      <c r="K92" s="88" t="str">
        <f aca="false">IF(import!AA92="","",import!AA92)</f>
        <v/>
      </c>
      <c r="L92" s="91"/>
      <c r="M92" s="92"/>
      <c r="N92" s="93"/>
      <c r="O92" s="88" t="str">
        <f aca="false">IF(import!Y92="","",import!Y92)</f>
        <v/>
      </c>
      <c r="P92" s="106"/>
      <c r="Q92" s="106"/>
      <c r="R92" s="106"/>
      <c r="S92" s="95"/>
      <c r="T92" s="107"/>
      <c r="U92" s="107"/>
      <c r="V92" s="135"/>
      <c r="W92" s="107"/>
      <c r="X92" s="108"/>
      <c r="Y92" s="109"/>
      <c r="Z92" s="110"/>
      <c r="AA92" s="111"/>
      <c r="AB92" s="112"/>
      <c r="AC92" s="109"/>
      <c r="AD92" s="109"/>
      <c r="AE92" s="113"/>
      <c r="AF92" s="113"/>
      <c r="AG92" s="111"/>
      <c r="AH92" s="114"/>
      <c r="AI92" s="113"/>
      <c r="AJ92" s="113"/>
      <c r="AK92" s="113"/>
      <c r="AL92" s="113"/>
      <c r="AM92" s="113"/>
      <c r="AN92" s="113"/>
    </row>
    <row collapsed="false" customFormat="false" customHeight="true" hidden="false" ht="25.5" outlineLevel="0" r="93">
      <c r="A93" s="105"/>
      <c r="B93" s="88" t="str">
        <f aca="false">IF(import!A93="","",import!A93)</f>
        <v/>
      </c>
      <c r="C93" s="88" t="str">
        <f aca="false">IF(import!E93="","",import!E93)</f>
        <v/>
      </c>
      <c r="D93" s="88" t="str">
        <f aca="false">IF(import!D93="","",import!D93)</f>
        <v/>
      </c>
      <c r="E93" s="88" t="str">
        <f aca="false">IF(import!B93="","",import!B93)</f>
        <v/>
      </c>
      <c r="F93" s="88" t="str">
        <f aca="false">IF(import!I93="","",import!I93)</f>
        <v/>
      </c>
      <c r="G93" s="88" t="str">
        <f aca="false">IF(import!N93="","",import!N93)</f>
        <v/>
      </c>
      <c r="H93" s="88" t="str">
        <f aca="false">IF(import!K93="","",import!K93)</f>
        <v/>
      </c>
      <c r="I93" s="89" t="str">
        <f aca="false">IF(H93="","",G93-H93)</f>
        <v/>
      </c>
      <c r="K93" s="88" t="str">
        <f aca="false">IF(import!AA93="","",import!AA93)</f>
        <v/>
      </c>
      <c r="L93" s="91"/>
      <c r="M93" s="92"/>
      <c r="N93" s="93"/>
      <c r="O93" s="88" t="str">
        <f aca="false">IF(import!Y93="","",import!Y93)</f>
        <v/>
      </c>
      <c r="P93" s="106"/>
      <c r="Q93" s="106"/>
      <c r="R93" s="106"/>
      <c r="S93" s="95"/>
      <c r="T93" s="107"/>
      <c r="U93" s="107"/>
      <c r="V93" s="135"/>
      <c r="W93" s="107"/>
      <c r="X93" s="108"/>
      <c r="Y93" s="109"/>
      <c r="Z93" s="110"/>
      <c r="AA93" s="111"/>
      <c r="AB93" s="112"/>
      <c r="AC93" s="109"/>
      <c r="AD93" s="109"/>
      <c r="AE93" s="113"/>
      <c r="AF93" s="113"/>
      <c r="AG93" s="111"/>
      <c r="AH93" s="114"/>
      <c r="AI93" s="113"/>
      <c r="AJ93" s="113"/>
      <c r="AK93" s="113"/>
      <c r="AL93" s="113"/>
      <c r="AM93" s="113"/>
      <c r="AN93" s="113"/>
    </row>
    <row collapsed="false" customFormat="false" customHeight="true" hidden="false" ht="25.5" outlineLevel="0" r="94">
      <c r="A94" s="105"/>
      <c r="B94" s="88" t="str">
        <f aca="false">IF(import!A94="","",import!A94)</f>
        <v/>
      </c>
      <c r="C94" s="88" t="str">
        <f aca="false">IF(import!E94="","",import!E94)</f>
        <v/>
      </c>
      <c r="D94" s="88" t="str">
        <f aca="false">IF(import!D94="","",import!D94)</f>
        <v/>
      </c>
      <c r="E94" s="88" t="str">
        <f aca="false">IF(import!B94="","",import!B94)</f>
        <v/>
      </c>
      <c r="F94" s="88" t="str">
        <f aca="false">IF(import!I94="","",import!I94)</f>
        <v/>
      </c>
      <c r="G94" s="88" t="str">
        <f aca="false">IF(import!N94="","",import!N94)</f>
        <v/>
      </c>
      <c r="H94" s="88" t="str">
        <f aca="false">IF(import!K94="","",import!K94)</f>
        <v/>
      </c>
      <c r="I94" s="89" t="str">
        <f aca="false">IF(H94="","",G94-H94)</f>
        <v/>
      </c>
      <c r="K94" s="88" t="str">
        <f aca="false">IF(import!AA94="","",import!AA94)</f>
        <v/>
      </c>
      <c r="L94" s="91"/>
      <c r="M94" s="92"/>
      <c r="N94" s="93"/>
      <c r="O94" s="88" t="str">
        <f aca="false">IF(import!Y94="","",import!Y94)</f>
        <v/>
      </c>
      <c r="P94" s="106"/>
      <c r="Q94" s="106"/>
      <c r="R94" s="106"/>
      <c r="S94" s="95"/>
      <c r="T94" s="107"/>
      <c r="U94" s="107"/>
      <c r="V94" s="135"/>
      <c r="W94" s="107"/>
      <c r="X94" s="108"/>
      <c r="Y94" s="109"/>
      <c r="Z94" s="110"/>
      <c r="AA94" s="111"/>
      <c r="AB94" s="112"/>
      <c r="AC94" s="109"/>
      <c r="AD94" s="109"/>
      <c r="AE94" s="113"/>
      <c r="AF94" s="113"/>
      <c r="AG94" s="111"/>
      <c r="AH94" s="114"/>
      <c r="AI94" s="113"/>
      <c r="AJ94" s="113"/>
      <c r="AK94" s="113"/>
      <c r="AL94" s="113"/>
      <c r="AM94" s="113"/>
      <c r="AN94" s="113"/>
    </row>
    <row collapsed="false" customFormat="false" customHeight="true" hidden="false" ht="25.5" outlineLevel="0" r="95">
      <c r="A95" s="105"/>
      <c r="B95" s="88" t="str">
        <f aca="false">IF(import!A95="","",import!A95)</f>
        <v/>
      </c>
      <c r="C95" s="88" t="str">
        <f aca="false">IF(import!E95="","",import!E95)</f>
        <v/>
      </c>
      <c r="D95" s="88" t="str">
        <f aca="false">IF(import!D95="","",import!D95)</f>
        <v/>
      </c>
      <c r="E95" s="88" t="str">
        <f aca="false">IF(import!B95="","",import!B95)</f>
        <v/>
      </c>
      <c r="F95" s="88" t="str">
        <f aca="false">IF(import!I95="","",import!I95)</f>
        <v/>
      </c>
      <c r="G95" s="88" t="str">
        <f aca="false">IF(import!N95="","",import!N95)</f>
        <v/>
      </c>
      <c r="H95" s="88" t="str">
        <f aca="false">IF(import!K95="","",import!K95)</f>
        <v/>
      </c>
      <c r="I95" s="89" t="str">
        <f aca="false">IF(H95="","",G95-H95)</f>
        <v/>
      </c>
      <c r="K95" s="88" t="str">
        <f aca="false">IF(import!AA95="","",import!AA95)</f>
        <v/>
      </c>
      <c r="L95" s="91"/>
      <c r="M95" s="92"/>
      <c r="N95" s="93"/>
      <c r="O95" s="88" t="str">
        <f aca="false">IF(import!Y95="","",import!Y95)</f>
        <v/>
      </c>
      <c r="P95" s="106"/>
      <c r="Q95" s="106"/>
      <c r="R95" s="106"/>
      <c r="S95" s="95"/>
      <c r="T95" s="107"/>
      <c r="U95" s="107"/>
      <c r="V95" s="136"/>
      <c r="W95" s="107"/>
      <c r="X95" s="108"/>
      <c r="Y95" s="109"/>
      <c r="Z95" s="110"/>
      <c r="AA95" s="111"/>
      <c r="AB95" s="112"/>
      <c r="AC95" s="109"/>
      <c r="AD95" s="109"/>
      <c r="AE95" s="113"/>
      <c r="AF95" s="113"/>
      <c r="AG95" s="111"/>
      <c r="AH95" s="114"/>
      <c r="AI95" s="113"/>
      <c r="AJ95" s="113"/>
      <c r="AK95" s="113"/>
      <c r="AL95" s="113"/>
      <c r="AM95" s="113"/>
      <c r="AN95" s="113"/>
    </row>
    <row collapsed="false" customFormat="false" customHeight="true" hidden="false" ht="25.5" outlineLevel="0" r="96">
      <c r="A96" s="105"/>
      <c r="B96" s="88" t="str">
        <f aca="false">IF(import!A96="","",import!A96)</f>
        <v/>
      </c>
      <c r="C96" s="88" t="str">
        <f aca="false">IF(import!E96="","",import!E96)</f>
        <v/>
      </c>
      <c r="D96" s="88" t="str">
        <f aca="false">IF(import!D96="","",import!D96)</f>
        <v/>
      </c>
      <c r="E96" s="88" t="str">
        <f aca="false">IF(import!B96="","",import!B96)</f>
        <v/>
      </c>
      <c r="F96" s="88" t="str">
        <f aca="false">IF(import!I96="","",import!I96)</f>
        <v/>
      </c>
      <c r="G96" s="88" t="str">
        <f aca="false">IF(import!N96="","",import!N96)</f>
        <v/>
      </c>
      <c r="H96" s="88" t="str">
        <f aca="false">IF(import!K96="","",import!K96)</f>
        <v/>
      </c>
      <c r="I96" s="89" t="str">
        <f aca="false">IF(H96="","",G96-H96)</f>
        <v/>
      </c>
      <c r="K96" s="88" t="str">
        <f aca="false">IF(import!AA96="","",import!AA96)</f>
        <v/>
      </c>
      <c r="L96" s="91"/>
      <c r="M96" s="92"/>
      <c r="N96" s="93"/>
      <c r="O96" s="88" t="str">
        <f aca="false">IF(import!Y96="","",import!Y96)</f>
        <v/>
      </c>
      <c r="P96" s="106"/>
      <c r="Q96" s="106"/>
      <c r="R96" s="106"/>
      <c r="S96" s="95"/>
      <c r="T96" s="107"/>
      <c r="U96" s="107"/>
      <c r="V96" s="136"/>
      <c r="W96" s="107"/>
      <c r="X96" s="108"/>
      <c r="Y96" s="109"/>
      <c r="Z96" s="110"/>
      <c r="AA96" s="111"/>
      <c r="AB96" s="112"/>
      <c r="AC96" s="109"/>
      <c r="AD96" s="109"/>
      <c r="AE96" s="113"/>
      <c r="AF96" s="113"/>
      <c r="AG96" s="111"/>
      <c r="AH96" s="114"/>
      <c r="AI96" s="113"/>
      <c r="AJ96" s="113"/>
      <c r="AK96" s="113"/>
      <c r="AL96" s="113"/>
      <c r="AM96" s="113"/>
      <c r="AN96" s="113"/>
    </row>
    <row collapsed="false" customFormat="false" customHeight="true" hidden="false" ht="25.5" outlineLevel="0" r="97">
      <c r="A97" s="105"/>
      <c r="B97" s="88" t="str">
        <f aca="false">IF(import!A97="","",import!A97)</f>
        <v/>
      </c>
      <c r="C97" s="88" t="str">
        <f aca="false">IF(import!E97="","",import!E97)</f>
        <v/>
      </c>
      <c r="D97" s="88" t="str">
        <f aca="false">IF(import!D97="","",import!D97)</f>
        <v/>
      </c>
      <c r="E97" s="88" t="str">
        <f aca="false">IF(import!B97="","",import!B97)</f>
        <v/>
      </c>
      <c r="F97" s="88" t="str">
        <f aca="false">IF(import!I97="","",import!I97)</f>
        <v/>
      </c>
      <c r="G97" s="88" t="str">
        <f aca="false">IF(import!N97="","",import!N97)</f>
        <v/>
      </c>
      <c r="H97" s="88" t="str">
        <f aca="false">IF(import!K97="","",import!K97)</f>
        <v/>
      </c>
      <c r="I97" s="89" t="str">
        <f aca="false">IF(H97="","",G97-H97)</f>
        <v/>
      </c>
      <c r="K97" s="88" t="str">
        <f aca="false">IF(import!AA97="","",import!AA97)</f>
        <v/>
      </c>
      <c r="L97" s="91"/>
      <c r="M97" s="92"/>
      <c r="N97" s="93"/>
      <c r="O97" s="88" t="str">
        <f aca="false">IF(import!Y97="","",import!Y97)</f>
        <v/>
      </c>
      <c r="P97" s="106"/>
      <c r="Q97" s="106"/>
      <c r="R97" s="106"/>
      <c r="S97" s="95"/>
      <c r="T97" s="107"/>
      <c r="U97" s="107"/>
      <c r="V97" s="136"/>
      <c r="W97" s="107"/>
      <c r="X97" s="108"/>
      <c r="Y97" s="109"/>
      <c r="Z97" s="110"/>
      <c r="AA97" s="111"/>
      <c r="AB97" s="112"/>
      <c r="AC97" s="109"/>
      <c r="AD97" s="109"/>
      <c r="AE97" s="113"/>
      <c r="AF97" s="113"/>
      <c r="AG97" s="111"/>
      <c r="AH97" s="114"/>
      <c r="AI97" s="113"/>
      <c r="AJ97" s="113"/>
      <c r="AK97" s="113"/>
      <c r="AL97" s="113"/>
      <c r="AM97" s="113"/>
      <c r="AN97" s="113"/>
    </row>
    <row collapsed="false" customFormat="false" customHeight="true" hidden="false" ht="25.5" outlineLevel="0" r="98">
      <c r="A98" s="105"/>
      <c r="B98" s="88" t="str">
        <f aca="false">IF(import!A98="","",import!A98)</f>
        <v/>
      </c>
      <c r="C98" s="88" t="str">
        <f aca="false">IF(import!E98="","",import!E98)</f>
        <v/>
      </c>
      <c r="D98" s="88" t="str">
        <f aca="false">IF(import!D98="","",import!D98)</f>
        <v/>
      </c>
      <c r="E98" s="88" t="str">
        <f aca="false">IF(import!B98="","",import!B98)</f>
        <v/>
      </c>
      <c r="F98" s="88" t="str">
        <f aca="false">IF(import!I98="","",import!I98)</f>
        <v/>
      </c>
      <c r="G98" s="88" t="str">
        <f aca="false">IF(import!N98="","",import!N98)</f>
        <v/>
      </c>
      <c r="H98" s="88" t="str">
        <f aca="false">IF(import!K98="","",import!K98)</f>
        <v/>
      </c>
      <c r="I98" s="89" t="str">
        <f aca="false">IF(H98="","",G98-H98)</f>
        <v/>
      </c>
      <c r="K98" s="88" t="str">
        <f aca="false">IF(import!AA98="","",import!AA98)</f>
        <v/>
      </c>
      <c r="L98" s="91"/>
      <c r="M98" s="92"/>
      <c r="N98" s="93"/>
      <c r="O98" s="88" t="str">
        <f aca="false">IF(import!Y98="","",import!Y98)</f>
        <v/>
      </c>
      <c r="P98" s="106"/>
      <c r="Q98" s="106"/>
      <c r="R98" s="106"/>
      <c r="S98" s="95"/>
      <c r="T98" s="107"/>
      <c r="U98" s="107"/>
      <c r="V98" s="136"/>
      <c r="W98" s="107"/>
      <c r="X98" s="108"/>
      <c r="Y98" s="109"/>
      <c r="Z98" s="110"/>
      <c r="AA98" s="111"/>
      <c r="AB98" s="112"/>
      <c r="AC98" s="109"/>
      <c r="AD98" s="109"/>
      <c r="AE98" s="113"/>
      <c r="AF98" s="113"/>
      <c r="AG98" s="111"/>
      <c r="AH98" s="114"/>
      <c r="AI98" s="113"/>
      <c r="AJ98" s="113"/>
      <c r="AK98" s="113"/>
      <c r="AL98" s="113"/>
      <c r="AM98" s="113"/>
      <c r="AN98" s="113"/>
    </row>
    <row collapsed="false" customFormat="false" customHeight="true" hidden="false" ht="25.5" outlineLevel="0" r="99">
      <c r="A99" s="105"/>
      <c r="B99" s="88" t="str">
        <f aca="false">IF(import!A99="","",import!A99)</f>
        <v/>
      </c>
      <c r="C99" s="88" t="str">
        <f aca="false">IF(import!E99="","",import!E99)</f>
        <v/>
      </c>
      <c r="D99" s="88" t="str">
        <f aca="false">IF(import!D99="","",import!D99)</f>
        <v/>
      </c>
      <c r="E99" s="88" t="str">
        <f aca="false">IF(import!B99="","",import!B99)</f>
        <v/>
      </c>
      <c r="F99" s="88" t="str">
        <f aca="false">IF(import!I99="","",import!I99)</f>
        <v/>
      </c>
      <c r="G99" s="88" t="str">
        <f aca="false">IF(import!N99="","",import!N99)</f>
        <v/>
      </c>
      <c r="H99" s="88" t="str">
        <f aca="false">IF(import!K99="","",import!K99)</f>
        <v/>
      </c>
      <c r="I99" s="89" t="str">
        <f aca="false">IF(H99="","",G99-H99)</f>
        <v/>
      </c>
      <c r="K99" s="88" t="str">
        <f aca="false">IF(import!AA99="","",import!AA99)</f>
        <v/>
      </c>
      <c r="L99" s="91"/>
      <c r="M99" s="92"/>
      <c r="N99" s="93"/>
      <c r="O99" s="88" t="str">
        <f aca="false">IF(import!Y99="","",import!Y99)</f>
        <v/>
      </c>
      <c r="P99" s="106"/>
      <c r="Q99" s="106"/>
      <c r="R99" s="106"/>
      <c r="S99" s="95"/>
      <c r="T99" s="107"/>
      <c r="U99" s="107"/>
      <c r="V99" s="136"/>
      <c r="W99" s="107"/>
      <c r="X99" s="108"/>
      <c r="Y99" s="109"/>
      <c r="Z99" s="110"/>
      <c r="AA99" s="111"/>
      <c r="AB99" s="112"/>
      <c r="AC99" s="109"/>
      <c r="AD99" s="109"/>
      <c r="AE99" s="113"/>
      <c r="AF99" s="113"/>
      <c r="AG99" s="111"/>
      <c r="AH99" s="114"/>
      <c r="AI99" s="113"/>
      <c r="AJ99" s="113"/>
      <c r="AK99" s="113"/>
      <c r="AL99" s="113"/>
      <c r="AM99" s="113"/>
      <c r="AN99" s="113"/>
    </row>
    <row collapsed="false" customFormat="false" customHeight="true" hidden="false" ht="25.5" outlineLevel="0" r="100">
      <c r="A100" s="105"/>
      <c r="B100" s="88" t="str">
        <f aca="false">IF(import!A100="","",import!A100)</f>
        <v/>
      </c>
      <c r="C100" s="88" t="str">
        <f aca="false">IF(import!E100="","",import!E100)</f>
        <v/>
      </c>
      <c r="D100" s="88" t="str">
        <f aca="false">IF(import!D100="","",import!D100)</f>
        <v/>
      </c>
      <c r="E100" s="88" t="str">
        <f aca="false">IF(import!B100="","",import!B100)</f>
        <v/>
      </c>
      <c r="F100" s="88" t="str">
        <f aca="false">IF(import!I100="","",import!I100)</f>
        <v/>
      </c>
      <c r="G100" s="88" t="str">
        <f aca="false">IF(import!N100="","",import!N100)</f>
        <v/>
      </c>
      <c r="H100" s="88" t="str">
        <f aca="false">IF(import!K100="","",import!K100)</f>
        <v/>
      </c>
      <c r="I100" s="89" t="str">
        <f aca="false">IF(H100="","",G100-H100)</f>
        <v/>
      </c>
      <c r="K100" s="88" t="str">
        <f aca="false">IF(import!AA100="","",import!AA100)</f>
        <v/>
      </c>
      <c r="L100" s="91"/>
      <c r="M100" s="92"/>
      <c r="N100" s="93"/>
      <c r="O100" s="88" t="str">
        <f aca="false">IF(import!Y100="","",import!Y100)</f>
        <v/>
      </c>
      <c r="P100" s="106"/>
      <c r="Q100" s="106"/>
      <c r="R100" s="106"/>
      <c r="S100" s="95"/>
      <c r="T100" s="107"/>
      <c r="U100" s="107"/>
      <c r="V100" s="136"/>
      <c r="W100" s="107"/>
      <c r="X100" s="108"/>
      <c r="Y100" s="109"/>
      <c r="Z100" s="110"/>
      <c r="AA100" s="111"/>
      <c r="AB100" s="112"/>
      <c r="AC100" s="109"/>
      <c r="AD100" s="109"/>
      <c r="AE100" s="113"/>
      <c r="AF100" s="113"/>
      <c r="AG100" s="111"/>
      <c r="AH100" s="114"/>
      <c r="AI100" s="113"/>
      <c r="AJ100" s="113"/>
      <c r="AK100" s="113"/>
      <c r="AL100" s="113"/>
      <c r="AM100" s="113"/>
      <c r="AN100" s="113"/>
    </row>
    <row collapsed="false" customFormat="false" customHeight="true" hidden="false" ht="25.5" outlineLevel="0" r="101">
      <c r="A101" s="105"/>
      <c r="B101" s="88" t="str">
        <f aca="false">IF(import!A101="","",import!A101)</f>
        <v/>
      </c>
      <c r="C101" s="88" t="str">
        <f aca="false">IF(import!E101="","",import!E101)</f>
        <v/>
      </c>
      <c r="D101" s="88" t="str">
        <f aca="false">IF(import!D101="","",import!D101)</f>
        <v/>
      </c>
      <c r="E101" s="88" t="str">
        <f aca="false">IF(import!B101="","",import!B101)</f>
        <v/>
      </c>
      <c r="F101" s="88" t="str">
        <f aca="false">IF(import!I101="","",import!I101)</f>
        <v/>
      </c>
      <c r="G101" s="88" t="str">
        <f aca="false">IF(import!N101="","",import!N101)</f>
        <v/>
      </c>
      <c r="H101" s="88" t="str">
        <f aca="false">IF(import!K101="","",import!K101)</f>
        <v/>
      </c>
      <c r="I101" s="89" t="str">
        <f aca="false">IF(H101="","",G101-H101)</f>
        <v/>
      </c>
      <c r="K101" s="88" t="str">
        <f aca="false">IF(import!AA101="","",import!AA101)</f>
        <v/>
      </c>
      <c r="L101" s="91"/>
      <c r="M101" s="92"/>
      <c r="N101" s="93"/>
      <c r="O101" s="88" t="str">
        <f aca="false">IF(import!Y101="","",import!Y101)</f>
        <v/>
      </c>
      <c r="P101" s="106"/>
      <c r="Q101" s="106"/>
      <c r="R101" s="106"/>
      <c r="S101" s="95"/>
      <c r="T101" s="107"/>
      <c r="U101" s="107"/>
      <c r="V101" s="136"/>
      <c r="W101" s="107"/>
      <c r="X101" s="108"/>
      <c r="Y101" s="109"/>
      <c r="Z101" s="110"/>
      <c r="AA101" s="111"/>
      <c r="AB101" s="112"/>
      <c r="AC101" s="109"/>
      <c r="AD101" s="109"/>
      <c r="AE101" s="113"/>
      <c r="AF101" s="113"/>
      <c r="AG101" s="111"/>
      <c r="AH101" s="114"/>
      <c r="AI101" s="113"/>
      <c r="AJ101" s="113"/>
      <c r="AK101" s="113"/>
      <c r="AL101" s="113"/>
      <c r="AM101" s="113"/>
      <c r="AN101" s="113"/>
    </row>
    <row collapsed="false" customFormat="false" customHeight="true" hidden="false" ht="25.5" outlineLevel="0" r="102">
      <c r="A102" s="105"/>
      <c r="B102" s="88" t="str">
        <f aca="false">IF(import!A102="","",import!A102)</f>
        <v/>
      </c>
      <c r="C102" s="88" t="str">
        <f aca="false">IF(import!E102="","",import!E102)</f>
        <v/>
      </c>
      <c r="D102" s="88" t="str">
        <f aca="false">IF(import!D102="","",import!D102)</f>
        <v/>
      </c>
      <c r="E102" s="88" t="str">
        <f aca="false">IF(import!B102="","",import!B102)</f>
        <v/>
      </c>
      <c r="F102" s="88" t="str">
        <f aca="false">IF(import!I102="","",import!I102)</f>
        <v/>
      </c>
      <c r="G102" s="88" t="str">
        <f aca="false">IF(import!N102="","",import!N102)</f>
        <v/>
      </c>
      <c r="H102" s="88" t="str">
        <f aca="false">IF(import!K102="","",import!K102)</f>
        <v/>
      </c>
      <c r="I102" s="89" t="str">
        <f aca="false">IF(H102="","",G102-H102)</f>
        <v/>
      </c>
      <c r="K102" s="88" t="str">
        <f aca="false">IF(import!AA102="","",import!AA102)</f>
        <v/>
      </c>
      <c r="L102" s="91"/>
      <c r="M102" s="92"/>
      <c r="N102" s="93"/>
      <c r="O102" s="88" t="str">
        <f aca="false">IF(import!Y102="","",import!Y102)</f>
        <v/>
      </c>
      <c r="P102" s="106"/>
      <c r="Q102" s="106"/>
      <c r="R102" s="106"/>
      <c r="S102" s="95"/>
      <c r="T102" s="107"/>
      <c r="U102" s="107"/>
      <c r="V102" s="136"/>
      <c r="W102" s="107"/>
      <c r="X102" s="108"/>
      <c r="Y102" s="109"/>
      <c r="Z102" s="110"/>
      <c r="AA102" s="111"/>
      <c r="AB102" s="112"/>
      <c r="AC102" s="109"/>
      <c r="AD102" s="109"/>
      <c r="AE102" s="113"/>
      <c r="AF102" s="113"/>
      <c r="AG102" s="111"/>
      <c r="AH102" s="114"/>
      <c r="AI102" s="113"/>
      <c r="AJ102" s="113"/>
      <c r="AK102" s="113"/>
      <c r="AL102" s="113"/>
      <c r="AM102" s="113"/>
      <c r="AN102" s="113"/>
    </row>
    <row collapsed="false" customFormat="false" customHeight="true" hidden="false" ht="25.5" outlineLevel="0" r="103">
      <c r="A103" s="105"/>
      <c r="B103" s="88" t="str">
        <f aca="false">IF(import!A103="","",import!A103)</f>
        <v/>
      </c>
      <c r="C103" s="88" t="str">
        <f aca="false">IF(import!E103="","",import!E103)</f>
        <v/>
      </c>
      <c r="D103" s="88" t="str">
        <f aca="false">IF(import!D103="","",import!D103)</f>
        <v/>
      </c>
      <c r="E103" s="88" t="str">
        <f aca="false">IF(import!B103="","",import!B103)</f>
        <v/>
      </c>
      <c r="F103" s="88" t="str">
        <f aca="false">IF(import!I103="","",import!I103)</f>
        <v/>
      </c>
      <c r="G103" s="88" t="str">
        <f aca="false">IF(import!N103="","",import!N103)</f>
        <v/>
      </c>
      <c r="H103" s="88" t="str">
        <f aca="false">IF(import!K103="","",import!K103)</f>
        <v/>
      </c>
      <c r="I103" s="89" t="str">
        <f aca="false">IF(H103="","",G103-H103)</f>
        <v/>
      </c>
      <c r="K103" s="88" t="str">
        <f aca="false">IF(import!AA103="","",import!AA103)</f>
        <v/>
      </c>
      <c r="L103" s="91"/>
      <c r="M103" s="92"/>
      <c r="N103" s="93"/>
      <c r="O103" s="88" t="str">
        <f aca="false">IF(import!Y103="","",import!Y103)</f>
        <v/>
      </c>
      <c r="P103" s="106"/>
      <c r="Q103" s="106"/>
      <c r="R103" s="106"/>
      <c r="S103" s="95"/>
      <c r="T103" s="107"/>
      <c r="U103" s="107"/>
      <c r="V103" s="136"/>
      <c r="W103" s="107"/>
      <c r="X103" s="108"/>
      <c r="Y103" s="109"/>
      <c r="Z103" s="110"/>
      <c r="AA103" s="111"/>
      <c r="AB103" s="112"/>
      <c r="AC103" s="109"/>
      <c r="AD103" s="109"/>
      <c r="AE103" s="113"/>
      <c r="AF103" s="113"/>
      <c r="AG103" s="111"/>
      <c r="AH103" s="114"/>
      <c r="AI103" s="113"/>
      <c r="AJ103" s="113"/>
      <c r="AK103" s="113"/>
      <c r="AL103" s="113"/>
      <c r="AM103" s="113"/>
      <c r="AN103" s="113"/>
    </row>
    <row collapsed="false" customFormat="false" customHeight="true" hidden="false" ht="25.5" outlineLevel="0" r="104">
      <c r="A104" s="105"/>
      <c r="B104" s="88" t="str">
        <f aca="false">IF(import!A104="","",import!A104)</f>
        <v/>
      </c>
      <c r="C104" s="88" t="str">
        <f aca="false">IF(import!E104="","",import!E104)</f>
        <v/>
      </c>
      <c r="D104" s="88" t="str">
        <f aca="false">IF(import!D104="","",import!D104)</f>
        <v/>
      </c>
      <c r="E104" s="88" t="str">
        <f aca="false">IF(import!B104="","",import!B104)</f>
        <v/>
      </c>
      <c r="F104" s="88" t="str">
        <f aca="false">IF(import!I104="","",import!I104)</f>
        <v/>
      </c>
      <c r="G104" s="88" t="str">
        <f aca="false">IF(import!N104="","",import!N104)</f>
        <v/>
      </c>
      <c r="H104" s="88" t="str">
        <f aca="false">IF(import!K104="","",import!K104)</f>
        <v/>
      </c>
      <c r="I104" s="89" t="str">
        <f aca="false">IF(H104="","",G104-H104)</f>
        <v/>
      </c>
      <c r="K104" s="88" t="str">
        <f aca="false">IF(import!AA104="","",import!AA104)</f>
        <v/>
      </c>
      <c r="L104" s="91"/>
      <c r="M104" s="92"/>
      <c r="N104" s="93"/>
      <c r="O104" s="88" t="str">
        <f aca="false">IF(import!Y104="","",import!Y104)</f>
        <v/>
      </c>
      <c r="P104" s="106"/>
      <c r="Q104" s="106"/>
      <c r="R104" s="106"/>
      <c r="S104" s="95"/>
      <c r="T104" s="107"/>
      <c r="U104" s="107"/>
      <c r="V104" s="136"/>
      <c r="W104" s="107"/>
      <c r="X104" s="108"/>
      <c r="Y104" s="109"/>
      <c r="Z104" s="110"/>
      <c r="AA104" s="111"/>
      <c r="AB104" s="112"/>
      <c r="AC104" s="109"/>
      <c r="AD104" s="109"/>
      <c r="AE104" s="113"/>
      <c r="AF104" s="113"/>
      <c r="AG104" s="111"/>
      <c r="AH104" s="114"/>
      <c r="AI104" s="113"/>
      <c r="AJ104" s="113"/>
      <c r="AK104" s="113"/>
      <c r="AL104" s="113"/>
      <c r="AM104" s="113"/>
      <c r="AN104" s="113"/>
    </row>
    <row collapsed="false" customFormat="false" customHeight="true" hidden="false" ht="25.5" outlineLevel="0" r="105">
      <c r="A105" s="105"/>
      <c r="B105" s="88" t="str">
        <f aca="false">IF(import!A105="","",import!A105)</f>
        <v/>
      </c>
      <c r="C105" s="88" t="str">
        <f aca="false">IF(import!E105="","",import!E105)</f>
        <v/>
      </c>
      <c r="D105" s="88" t="str">
        <f aca="false">IF(import!D105="","",import!D105)</f>
        <v/>
      </c>
      <c r="E105" s="88" t="str">
        <f aca="false">IF(import!B105="","",import!B105)</f>
        <v/>
      </c>
      <c r="F105" s="88" t="str">
        <f aca="false">IF(import!I105="","",import!I105)</f>
        <v/>
      </c>
      <c r="G105" s="88" t="str">
        <f aca="false">IF(import!N105="","",import!N105)</f>
        <v/>
      </c>
      <c r="H105" s="88" t="str">
        <f aca="false">IF(import!K105="","",import!K105)</f>
        <v/>
      </c>
      <c r="I105" s="89" t="str">
        <f aca="false">IF(H105="","",G105-H105)</f>
        <v/>
      </c>
      <c r="K105" s="88" t="str">
        <f aca="false">IF(import!AA105="","",import!AA105)</f>
        <v/>
      </c>
      <c r="L105" s="91"/>
      <c r="M105" s="92"/>
      <c r="N105" s="93"/>
      <c r="O105" s="88" t="str">
        <f aca="false">IF(import!Y105="","",import!Y105)</f>
        <v/>
      </c>
      <c r="P105" s="106"/>
      <c r="Q105" s="106"/>
      <c r="R105" s="106"/>
      <c r="S105" s="95"/>
      <c r="T105" s="107"/>
      <c r="U105" s="107"/>
      <c r="V105" s="136"/>
      <c r="W105" s="107"/>
      <c r="X105" s="108"/>
      <c r="Y105" s="109"/>
      <c r="Z105" s="110"/>
      <c r="AA105" s="111"/>
      <c r="AB105" s="112"/>
      <c r="AC105" s="109"/>
      <c r="AD105" s="109"/>
      <c r="AE105" s="113"/>
      <c r="AF105" s="113"/>
      <c r="AG105" s="111"/>
      <c r="AH105" s="114"/>
      <c r="AI105" s="113"/>
      <c r="AJ105" s="113"/>
      <c r="AK105" s="113"/>
      <c r="AL105" s="113"/>
      <c r="AM105" s="113"/>
      <c r="AN105" s="113"/>
    </row>
    <row collapsed="false" customFormat="false" customHeight="true" hidden="false" ht="25.5" outlineLevel="0" r="106">
      <c r="A106" s="105"/>
      <c r="B106" s="88" t="str">
        <f aca="false">IF(import!A106="","",import!A106)</f>
        <v/>
      </c>
      <c r="C106" s="88" t="str">
        <f aca="false">IF(import!E106="","",import!E106)</f>
        <v/>
      </c>
      <c r="D106" s="88" t="str">
        <f aca="false">IF(import!D106="","",import!D106)</f>
        <v/>
      </c>
      <c r="E106" s="88" t="str">
        <f aca="false">IF(import!B106="","",import!B106)</f>
        <v/>
      </c>
      <c r="F106" s="88" t="str">
        <f aca="false">IF(import!I106="","",import!I106)</f>
        <v/>
      </c>
      <c r="G106" s="88" t="str">
        <f aca="false">IF(import!N106="","",import!N106)</f>
        <v/>
      </c>
      <c r="H106" s="88" t="str">
        <f aca="false">IF(import!K106="","",import!K106)</f>
        <v/>
      </c>
      <c r="I106" s="89" t="str">
        <f aca="false">IF(H106="","",G106-H106)</f>
        <v/>
      </c>
      <c r="K106" s="88" t="str">
        <f aca="false">IF(import!AA106="","",import!AA106)</f>
        <v/>
      </c>
      <c r="L106" s="137"/>
      <c r="M106" s="138"/>
      <c r="N106" s="93"/>
      <c r="O106" s="88" t="str">
        <f aca="false">IF(import!Y106="","",import!Y106)</f>
        <v/>
      </c>
      <c r="P106" s="106"/>
      <c r="Q106" s="106"/>
      <c r="R106" s="106"/>
      <c r="S106" s="95"/>
      <c r="T106" s="107"/>
      <c r="U106" s="107"/>
      <c r="V106" s="136"/>
      <c r="W106" s="107"/>
      <c r="X106" s="108"/>
      <c r="Y106" s="109"/>
      <c r="Z106" s="110"/>
      <c r="AA106" s="111"/>
      <c r="AB106" s="112"/>
      <c r="AC106" s="109"/>
      <c r="AD106" s="109"/>
      <c r="AE106" s="113"/>
      <c r="AF106" s="113"/>
      <c r="AG106" s="111"/>
      <c r="AH106" s="114"/>
      <c r="AI106" s="113"/>
      <c r="AJ106" s="113"/>
      <c r="AK106" s="113"/>
      <c r="AL106" s="113"/>
      <c r="AM106" s="113"/>
      <c r="AN106" s="113"/>
    </row>
    <row collapsed="false" customFormat="false" customHeight="true" hidden="false" ht="25.5" outlineLevel="0" r="107">
      <c r="A107" s="105"/>
      <c r="B107" s="88" t="str">
        <f aca="false">IF(import!A107="","",import!A107)</f>
        <v/>
      </c>
      <c r="C107" s="88" t="str">
        <f aca="false">IF(import!E107="","",import!E107)</f>
        <v/>
      </c>
      <c r="D107" s="88" t="str">
        <f aca="false">IF(import!D107="","",import!D107)</f>
        <v/>
      </c>
      <c r="E107" s="88" t="str">
        <f aca="false">IF(import!B107="","",import!B107)</f>
        <v/>
      </c>
      <c r="F107" s="88" t="str">
        <f aca="false">IF(import!I107="","",import!I107)</f>
        <v/>
      </c>
      <c r="G107" s="88" t="str">
        <f aca="false">IF(import!N107="","",import!N107)</f>
        <v/>
      </c>
      <c r="H107" s="88" t="str">
        <f aca="false">IF(import!K107="","",import!K107)</f>
        <v/>
      </c>
      <c r="I107" s="89" t="str">
        <f aca="false">IF(H107="","",G107-H107)</f>
        <v/>
      </c>
      <c r="K107" s="88" t="str">
        <f aca="false">IF(import!AA107="","",import!AA107)</f>
        <v/>
      </c>
      <c r="L107" s="137"/>
      <c r="M107" s="138"/>
      <c r="N107" s="93"/>
      <c r="O107" s="88" t="str">
        <f aca="false">IF(import!Y107="","",import!Y107)</f>
        <v/>
      </c>
      <c r="P107" s="106"/>
      <c r="Q107" s="106"/>
      <c r="R107" s="106"/>
      <c r="S107" s="95"/>
      <c r="T107" s="107"/>
      <c r="U107" s="107"/>
      <c r="V107" s="136"/>
      <c r="W107" s="107"/>
      <c r="X107" s="108"/>
      <c r="Y107" s="109"/>
      <c r="Z107" s="110"/>
      <c r="AA107" s="111"/>
      <c r="AB107" s="112"/>
      <c r="AC107" s="109"/>
      <c r="AD107" s="109"/>
      <c r="AE107" s="113"/>
      <c r="AF107" s="113"/>
      <c r="AG107" s="111"/>
      <c r="AH107" s="114"/>
      <c r="AI107" s="113"/>
      <c r="AJ107" s="113"/>
      <c r="AK107" s="113"/>
      <c r="AL107" s="113"/>
      <c r="AM107" s="113"/>
      <c r="AN107" s="113"/>
    </row>
    <row collapsed="false" customFormat="false" customHeight="true" hidden="false" ht="25.5" outlineLevel="0" r="108">
      <c r="A108" s="105"/>
      <c r="B108" s="88" t="str">
        <f aca="false">IF(import!A108="","",import!A108)</f>
        <v/>
      </c>
      <c r="C108" s="88" t="str">
        <f aca="false">IF(import!E108="","",import!E108)</f>
        <v/>
      </c>
      <c r="D108" s="88" t="str">
        <f aca="false">IF(import!D108="","",import!D108)</f>
        <v/>
      </c>
      <c r="E108" s="88" t="str">
        <f aca="false">IF(import!B108="","",import!B108)</f>
        <v/>
      </c>
      <c r="F108" s="88" t="str">
        <f aca="false">IF(import!I108="","",import!I108)</f>
        <v/>
      </c>
      <c r="G108" s="88" t="str">
        <f aca="false">IF(import!N108="","",import!N108)</f>
        <v/>
      </c>
      <c r="H108" s="88" t="str">
        <f aca="false">IF(import!K108="","",import!K108)</f>
        <v/>
      </c>
      <c r="I108" s="89" t="str">
        <f aca="false">IF(H108="","",G108-H108)</f>
        <v/>
      </c>
      <c r="K108" s="88" t="str">
        <f aca="false">IF(import!AA108="","",import!AA108)</f>
        <v/>
      </c>
      <c r="L108" s="137"/>
      <c r="M108" s="138"/>
      <c r="N108" s="93"/>
      <c r="O108" s="88" t="str">
        <f aca="false">IF(import!Y108="","",import!Y108)</f>
        <v/>
      </c>
      <c r="P108" s="106"/>
      <c r="Q108" s="106"/>
      <c r="R108" s="106"/>
      <c r="S108" s="95"/>
      <c r="T108" s="107"/>
      <c r="U108" s="107"/>
      <c r="V108" s="136"/>
      <c r="W108" s="107"/>
      <c r="X108" s="108"/>
      <c r="Y108" s="109"/>
      <c r="Z108" s="110"/>
      <c r="AA108" s="111"/>
      <c r="AB108" s="112"/>
      <c r="AC108" s="109"/>
      <c r="AD108" s="109"/>
      <c r="AE108" s="113"/>
      <c r="AF108" s="113"/>
      <c r="AG108" s="111"/>
      <c r="AH108" s="114"/>
      <c r="AI108" s="113"/>
      <c r="AJ108" s="113"/>
      <c r="AK108" s="113"/>
      <c r="AL108" s="113"/>
      <c r="AM108" s="113"/>
      <c r="AN108" s="113"/>
    </row>
    <row collapsed="false" customFormat="false" customHeight="true" hidden="false" ht="25.5" outlineLevel="0" r="109">
      <c r="A109" s="105"/>
      <c r="B109" s="88" t="str">
        <f aca="false">IF(import!A109="","",import!A109)</f>
        <v/>
      </c>
      <c r="C109" s="88" t="str">
        <f aca="false">IF(import!E109="","",import!E109)</f>
        <v/>
      </c>
      <c r="D109" s="88" t="str">
        <f aca="false">IF(import!D109="","",import!D109)</f>
        <v/>
      </c>
      <c r="E109" s="88" t="str">
        <f aca="false">IF(import!B109="","",import!B109)</f>
        <v/>
      </c>
      <c r="F109" s="88" t="str">
        <f aca="false">IF(import!I109="","",import!I109)</f>
        <v/>
      </c>
      <c r="G109" s="88" t="str">
        <f aca="false">IF(import!N109="","",import!N109)</f>
        <v/>
      </c>
      <c r="H109" s="88" t="str">
        <f aca="false">IF(import!K109="","",import!K109)</f>
        <v/>
      </c>
      <c r="I109" s="89" t="str">
        <f aca="false">IF(H109="","",G109-H109)</f>
        <v/>
      </c>
      <c r="K109" s="88" t="str">
        <f aca="false">IF(import!AA109="","",import!AA109)</f>
        <v/>
      </c>
      <c r="L109" s="137"/>
      <c r="M109" s="138"/>
      <c r="N109" s="93"/>
      <c r="O109" s="88" t="str">
        <f aca="false">IF(import!Y109="","",import!Y109)</f>
        <v/>
      </c>
      <c r="P109" s="106"/>
      <c r="Q109" s="106"/>
      <c r="R109" s="106"/>
      <c r="S109" s="95"/>
      <c r="T109" s="107"/>
      <c r="U109" s="107"/>
      <c r="V109" s="136"/>
      <c r="W109" s="107"/>
      <c r="X109" s="108"/>
      <c r="Y109" s="109"/>
      <c r="Z109" s="110"/>
      <c r="AA109" s="111"/>
      <c r="AB109" s="112"/>
      <c r="AC109" s="109"/>
      <c r="AD109" s="109"/>
      <c r="AE109" s="113"/>
      <c r="AF109" s="113"/>
      <c r="AG109" s="111"/>
      <c r="AH109" s="114"/>
      <c r="AI109" s="113"/>
      <c r="AJ109" s="113"/>
      <c r="AK109" s="113"/>
      <c r="AL109" s="113"/>
      <c r="AM109" s="113"/>
      <c r="AN109" s="113"/>
    </row>
    <row collapsed="false" customFormat="false" customHeight="true" hidden="false" ht="25.5" outlineLevel="0" r="110">
      <c r="A110" s="105"/>
      <c r="B110" s="88" t="str">
        <f aca="false">IF(import!A110="","",import!A110)</f>
        <v/>
      </c>
      <c r="C110" s="88" t="str">
        <f aca="false">IF(import!E110="","",import!E110)</f>
        <v/>
      </c>
      <c r="D110" s="88" t="str">
        <f aca="false">IF(import!D110="","",import!D110)</f>
        <v/>
      </c>
      <c r="E110" s="88" t="str">
        <f aca="false">IF(import!B110="","",import!B110)</f>
        <v/>
      </c>
      <c r="F110" s="88" t="str">
        <f aca="false">IF(import!I110="","",import!I110)</f>
        <v/>
      </c>
      <c r="G110" s="88" t="str">
        <f aca="false">IF(import!N110="","",import!N110)</f>
        <v/>
      </c>
      <c r="H110" s="88" t="str">
        <f aca="false">IF(import!K110="","",import!K110)</f>
        <v/>
      </c>
      <c r="I110" s="89" t="str">
        <f aca="false">IF(H110="","",G110-H110)</f>
        <v/>
      </c>
      <c r="K110" s="88" t="str">
        <f aca="false">IF(import!AA110="","",import!AA110)</f>
        <v/>
      </c>
      <c r="L110" s="137"/>
      <c r="M110" s="138"/>
      <c r="N110" s="93"/>
      <c r="O110" s="88" t="str">
        <f aca="false">IF(import!Y110="","",import!Y110)</f>
        <v/>
      </c>
      <c r="P110" s="106"/>
      <c r="Q110" s="106"/>
      <c r="R110" s="106"/>
      <c r="S110" s="95"/>
      <c r="T110" s="107"/>
      <c r="U110" s="107"/>
      <c r="V110" s="136"/>
      <c r="W110" s="107"/>
      <c r="X110" s="108"/>
      <c r="Y110" s="109"/>
      <c r="Z110" s="110"/>
      <c r="AA110" s="111"/>
      <c r="AB110" s="112"/>
      <c r="AC110" s="109"/>
      <c r="AD110" s="109"/>
      <c r="AE110" s="113"/>
      <c r="AF110" s="113"/>
      <c r="AG110" s="111"/>
      <c r="AH110" s="114"/>
      <c r="AI110" s="113"/>
      <c r="AJ110" s="113"/>
      <c r="AK110" s="113"/>
      <c r="AL110" s="113"/>
      <c r="AM110" s="113"/>
      <c r="AN110" s="113"/>
    </row>
    <row collapsed="false" customFormat="false" customHeight="true" hidden="false" ht="25.5" outlineLevel="0" r="111">
      <c r="A111" s="105"/>
      <c r="B111" s="88" t="str">
        <f aca="false">IF(import!A111="","",import!A111)</f>
        <v/>
      </c>
      <c r="C111" s="88" t="str">
        <f aca="false">IF(import!E111="","",import!E111)</f>
        <v/>
      </c>
      <c r="D111" s="88" t="str">
        <f aca="false">IF(import!D111="","",import!D111)</f>
        <v/>
      </c>
      <c r="E111" s="88" t="str">
        <f aca="false">IF(import!B111="","",import!B111)</f>
        <v/>
      </c>
      <c r="F111" s="88" t="str">
        <f aca="false">IF(import!I111="","",import!I111)</f>
        <v/>
      </c>
      <c r="G111" s="88" t="str">
        <f aca="false">IF(import!N111="","",import!N111)</f>
        <v/>
      </c>
      <c r="H111" s="88" t="str">
        <f aca="false">IF(import!K111="","",import!K111)</f>
        <v/>
      </c>
      <c r="I111" s="89" t="str">
        <f aca="false">IF(H111="","",G111-H111)</f>
        <v/>
      </c>
      <c r="K111" s="88" t="str">
        <f aca="false">IF(import!AA111="","",import!AA111)</f>
        <v/>
      </c>
      <c r="L111" s="137"/>
      <c r="M111" s="138"/>
      <c r="N111" s="93"/>
      <c r="O111" s="88" t="str">
        <f aca="false">IF(import!Y111="","",import!Y111)</f>
        <v/>
      </c>
      <c r="P111" s="106"/>
      <c r="Q111" s="106"/>
      <c r="R111" s="106"/>
      <c r="S111" s="95"/>
      <c r="T111" s="107"/>
      <c r="U111" s="107"/>
      <c r="V111" s="136"/>
      <c r="W111" s="107"/>
      <c r="X111" s="108"/>
      <c r="Y111" s="109"/>
      <c r="Z111" s="110"/>
      <c r="AA111" s="111"/>
      <c r="AB111" s="112"/>
      <c r="AC111" s="109"/>
      <c r="AD111" s="109"/>
      <c r="AE111" s="113"/>
      <c r="AF111" s="113"/>
      <c r="AG111" s="111"/>
      <c r="AH111" s="114"/>
      <c r="AI111" s="113"/>
      <c r="AJ111" s="113"/>
      <c r="AK111" s="113"/>
      <c r="AL111" s="113"/>
      <c r="AM111" s="113"/>
      <c r="AN111" s="113"/>
    </row>
    <row collapsed="false" customFormat="false" customHeight="true" hidden="false" ht="25.5" outlineLevel="0" r="112">
      <c r="A112" s="105"/>
      <c r="B112" s="88" t="str">
        <f aca="false">IF(import!A112="","",import!A112)</f>
        <v/>
      </c>
      <c r="C112" s="88" t="str">
        <f aca="false">IF(import!E112="","",import!E112)</f>
        <v/>
      </c>
      <c r="D112" s="88" t="str">
        <f aca="false">IF(import!D112="","",import!D112)</f>
        <v/>
      </c>
      <c r="E112" s="88" t="str">
        <f aca="false">IF(import!B112="","",import!B112)</f>
        <v/>
      </c>
      <c r="F112" s="88" t="str">
        <f aca="false">IF(import!I112="","",import!I112)</f>
        <v/>
      </c>
      <c r="G112" s="88" t="str">
        <f aca="false">IF(import!N112="","",import!N112)</f>
        <v/>
      </c>
      <c r="H112" s="88" t="str">
        <f aca="false">IF(import!K112="","",import!K112)</f>
        <v/>
      </c>
      <c r="I112" s="89" t="str">
        <f aca="false">IF(H112="","",G112-H112)</f>
        <v/>
      </c>
      <c r="K112" s="88" t="str">
        <f aca="false">IF(import!AA112="","",import!AA112)</f>
        <v/>
      </c>
      <c r="L112" s="137"/>
      <c r="M112" s="138"/>
      <c r="N112" s="93"/>
      <c r="O112" s="88" t="str">
        <f aca="false">IF(import!Y112="","",import!Y112)</f>
        <v/>
      </c>
      <c r="P112" s="106"/>
      <c r="Q112" s="106"/>
      <c r="R112" s="106"/>
      <c r="S112" s="95"/>
      <c r="T112" s="107"/>
      <c r="U112" s="107"/>
      <c r="V112" s="136"/>
      <c r="W112" s="107"/>
      <c r="X112" s="108"/>
      <c r="Y112" s="109"/>
      <c r="Z112" s="110"/>
      <c r="AA112" s="111"/>
      <c r="AB112" s="112"/>
      <c r="AC112" s="109"/>
      <c r="AD112" s="109"/>
      <c r="AE112" s="113"/>
      <c r="AF112" s="113"/>
      <c r="AG112" s="111"/>
      <c r="AH112" s="114"/>
      <c r="AI112" s="113"/>
      <c r="AJ112" s="113"/>
      <c r="AK112" s="113"/>
      <c r="AL112" s="113"/>
      <c r="AM112" s="113"/>
      <c r="AN112" s="113"/>
    </row>
    <row collapsed="false" customFormat="false" customHeight="true" hidden="false" ht="25.5" outlineLevel="0" r="113">
      <c r="A113" s="105"/>
      <c r="B113" s="88" t="str">
        <f aca="false">IF(import!A113="","",import!A113)</f>
        <v/>
      </c>
      <c r="C113" s="88" t="str">
        <f aca="false">IF(import!E113="","",import!E113)</f>
        <v/>
      </c>
      <c r="D113" s="88" t="str">
        <f aca="false">IF(import!D113="","",import!D113)</f>
        <v/>
      </c>
      <c r="E113" s="88" t="str">
        <f aca="false">IF(import!B113="","",import!B113)</f>
        <v/>
      </c>
      <c r="F113" s="88" t="str">
        <f aca="false">IF(import!I113="","",import!I113)</f>
        <v/>
      </c>
      <c r="G113" s="88" t="str">
        <f aca="false">IF(import!N113="","",import!N113)</f>
        <v/>
      </c>
      <c r="H113" s="88" t="str">
        <f aca="false">IF(import!K113="","",import!K113)</f>
        <v/>
      </c>
      <c r="I113" s="89" t="str">
        <f aca="false">IF(H113="","",G113-H113)</f>
        <v/>
      </c>
      <c r="K113" s="88" t="str">
        <f aca="false">IF(import!AA113="","",import!AA113)</f>
        <v/>
      </c>
      <c r="L113" s="137"/>
      <c r="M113" s="138"/>
      <c r="N113" s="93"/>
      <c r="O113" s="88" t="str">
        <f aca="false">IF(import!Y113="","",import!Y113)</f>
        <v/>
      </c>
      <c r="P113" s="106"/>
      <c r="Q113" s="106"/>
      <c r="R113" s="106"/>
      <c r="S113" s="95"/>
      <c r="T113" s="107"/>
      <c r="U113" s="107"/>
      <c r="V113" s="136"/>
      <c r="W113" s="107"/>
      <c r="X113" s="108"/>
      <c r="Y113" s="109"/>
      <c r="Z113" s="110"/>
      <c r="AA113" s="111"/>
      <c r="AB113" s="112"/>
      <c r="AC113" s="109"/>
      <c r="AD113" s="109"/>
      <c r="AE113" s="113"/>
      <c r="AF113" s="113"/>
      <c r="AG113" s="111"/>
      <c r="AH113" s="114"/>
      <c r="AI113" s="113"/>
      <c r="AJ113" s="113"/>
      <c r="AK113" s="113"/>
      <c r="AL113" s="113"/>
      <c r="AM113" s="113"/>
      <c r="AN113" s="113"/>
    </row>
    <row collapsed="false" customFormat="false" customHeight="true" hidden="false" ht="25.5" outlineLevel="0" r="114">
      <c r="A114" s="105"/>
      <c r="B114" s="88" t="str">
        <f aca="false">IF(import!A114="","",import!A114)</f>
        <v/>
      </c>
      <c r="C114" s="88" t="str">
        <f aca="false">IF(import!E114="","",import!E114)</f>
        <v/>
      </c>
      <c r="D114" s="88" t="str">
        <f aca="false">IF(import!D114="","",import!D114)</f>
        <v/>
      </c>
      <c r="E114" s="88" t="str">
        <f aca="false">IF(import!B114="","",import!B114)</f>
        <v/>
      </c>
      <c r="F114" s="88" t="str">
        <f aca="false">IF(import!I114="","",import!I114)</f>
        <v/>
      </c>
      <c r="G114" s="88" t="str">
        <f aca="false">IF(import!N114="","",import!N114)</f>
        <v/>
      </c>
      <c r="H114" s="88" t="str">
        <f aca="false">IF(import!K114="","",import!K114)</f>
        <v/>
      </c>
      <c r="I114" s="89" t="str">
        <f aca="false">IF(H114="","",G114-H114)</f>
        <v/>
      </c>
      <c r="K114" s="88" t="str">
        <f aca="false">IF(import!AA114="","",import!AA114)</f>
        <v/>
      </c>
      <c r="L114" s="137"/>
      <c r="M114" s="138"/>
      <c r="N114" s="93"/>
      <c r="O114" s="88" t="str">
        <f aca="false">IF(import!Y114="","",import!Y114)</f>
        <v/>
      </c>
      <c r="P114" s="106"/>
      <c r="Q114" s="106"/>
      <c r="R114" s="106"/>
      <c r="S114" s="95"/>
      <c r="T114" s="107"/>
      <c r="U114" s="107"/>
      <c r="V114" s="136"/>
      <c r="W114" s="107"/>
      <c r="X114" s="108"/>
      <c r="Y114" s="109"/>
      <c r="Z114" s="110"/>
      <c r="AA114" s="111"/>
      <c r="AB114" s="112"/>
      <c r="AC114" s="109"/>
      <c r="AD114" s="109"/>
      <c r="AE114" s="113"/>
      <c r="AF114" s="113"/>
      <c r="AG114" s="111"/>
      <c r="AH114" s="114"/>
      <c r="AI114" s="113"/>
      <c r="AJ114" s="113"/>
      <c r="AK114" s="113"/>
      <c r="AL114" s="113"/>
      <c r="AM114" s="113"/>
      <c r="AN114" s="113"/>
    </row>
    <row collapsed="false" customFormat="false" customHeight="true" hidden="false" ht="25.5" outlineLevel="0" r="115">
      <c r="A115" s="105"/>
      <c r="B115" s="88" t="str">
        <f aca="false">IF(import!A115="","",import!A115)</f>
        <v/>
      </c>
      <c r="C115" s="88" t="str">
        <f aca="false">IF(import!E115="","",import!E115)</f>
        <v/>
      </c>
      <c r="D115" s="88" t="str">
        <f aca="false">IF(import!D115="","",import!D115)</f>
        <v/>
      </c>
      <c r="E115" s="88" t="str">
        <f aca="false">IF(import!B115="","",import!B115)</f>
        <v/>
      </c>
      <c r="F115" s="88" t="str">
        <f aca="false">IF(import!I115="","",import!I115)</f>
        <v/>
      </c>
      <c r="G115" s="88" t="str">
        <f aca="false">IF(import!N115="","",import!N115)</f>
        <v/>
      </c>
      <c r="H115" s="88" t="str">
        <f aca="false">IF(import!K115="","",import!K115)</f>
        <v/>
      </c>
      <c r="I115" s="89" t="str">
        <f aca="false">IF(H115="","",G115-H115)</f>
        <v/>
      </c>
      <c r="K115" s="88" t="str">
        <f aca="false">IF(import!AA115="","",import!AA115)</f>
        <v/>
      </c>
      <c r="L115" s="137"/>
      <c r="M115" s="138"/>
      <c r="N115" s="93"/>
      <c r="O115" s="88" t="str">
        <f aca="false">IF(import!Y115="","",import!Y115)</f>
        <v/>
      </c>
      <c r="P115" s="106"/>
      <c r="Q115" s="106"/>
      <c r="R115" s="106"/>
      <c r="S115" s="95"/>
      <c r="T115" s="107"/>
      <c r="U115" s="107"/>
      <c r="V115" s="136"/>
      <c r="W115" s="107"/>
      <c r="X115" s="108"/>
      <c r="Y115" s="109"/>
      <c r="Z115" s="110"/>
      <c r="AA115" s="111"/>
      <c r="AB115" s="112"/>
      <c r="AC115" s="109"/>
      <c r="AD115" s="109"/>
      <c r="AE115" s="113"/>
      <c r="AF115" s="113"/>
      <c r="AG115" s="111"/>
      <c r="AH115" s="114"/>
      <c r="AI115" s="113"/>
      <c r="AJ115" s="113"/>
      <c r="AK115" s="113"/>
      <c r="AL115" s="113"/>
      <c r="AM115" s="113"/>
      <c r="AN115" s="113"/>
    </row>
    <row collapsed="false" customFormat="false" customHeight="true" hidden="false" ht="25.5" outlineLevel="0" r="116">
      <c r="A116" s="105"/>
      <c r="B116" s="88" t="str">
        <f aca="false">IF(import!A116="","",import!A116)</f>
        <v/>
      </c>
      <c r="C116" s="88" t="str">
        <f aca="false">IF(import!E116="","",import!E116)</f>
        <v/>
      </c>
      <c r="D116" s="88" t="str">
        <f aca="false">IF(import!D116="","",import!D116)</f>
        <v/>
      </c>
      <c r="E116" s="88" t="str">
        <f aca="false">IF(import!B116="","",import!B116)</f>
        <v/>
      </c>
      <c r="F116" s="88" t="str">
        <f aca="false">IF(import!I116="","",import!I116)</f>
        <v/>
      </c>
      <c r="G116" s="88" t="str">
        <f aca="false">IF(import!N116="","",import!N116)</f>
        <v/>
      </c>
      <c r="H116" s="88" t="str">
        <f aca="false">IF(import!K116="","",import!K116)</f>
        <v/>
      </c>
      <c r="I116" s="89" t="str">
        <f aca="false">IF(H116="","",G116-H116)</f>
        <v/>
      </c>
      <c r="K116" s="88" t="str">
        <f aca="false">IF(import!AA116="","",import!AA116)</f>
        <v/>
      </c>
      <c r="L116" s="137"/>
      <c r="M116" s="138"/>
      <c r="N116" s="93"/>
      <c r="O116" s="88" t="str">
        <f aca="false">IF(import!Y116="","",import!Y116)</f>
        <v/>
      </c>
      <c r="P116" s="106"/>
      <c r="Q116" s="106"/>
      <c r="R116" s="106"/>
      <c r="S116" s="95"/>
      <c r="T116" s="107"/>
      <c r="U116" s="107"/>
      <c r="V116" s="136"/>
      <c r="W116" s="107"/>
      <c r="X116" s="108"/>
      <c r="Y116" s="109"/>
      <c r="Z116" s="110"/>
      <c r="AA116" s="111"/>
      <c r="AB116" s="112"/>
      <c r="AC116" s="109"/>
      <c r="AD116" s="109"/>
      <c r="AE116" s="113"/>
      <c r="AF116" s="113"/>
      <c r="AG116" s="111"/>
      <c r="AH116" s="114"/>
      <c r="AI116" s="113"/>
      <c r="AJ116" s="113"/>
      <c r="AK116" s="113"/>
      <c r="AL116" s="113"/>
      <c r="AM116" s="113"/>
      <c r="AN116" s="113"/>
    </row>
    <row collapsed="false" customFormat="false" customHeight="true" hidden="false" ht="25.5" outlineLevel="0" r="117">
      <c r="A117" s="105"/>
      <c r="B117" s="88" t="str">
        <f aca="false">IF(import!A117="","",import!A117)</f>
        <v/>
      </c>
      <c r="C117" s="88" t="str">
        <f aca="false">IF(import!E117="","",import!E117)</f>
        <v/>
      </c>
      <c r="D117" s="88" t="str">
        <f aca="false">IF(import!D117="","",import!D117)</f>
        <v/>
      </c>
      <c r="E117" s="88" t="str">
        <f aca="false">IF(import!B117="","",import!B117)</f>
        <v/>
      </c>
      <c r="F117" s="88" t="str">
        <f aca="false">IF(import!I117="","",import!I117)</f>
        <v/>
      </c>
      <c r="G117" s="88" t="str">
        <f aca="false">IF(import!N117="","",import!N117)</f>
        <v/>
      </c>
      <c r="H117" s="88" t="str">
        <f aca="false">IF(import!K117="","",import!K117)</f>
        <v/>
      </c>
      <c r="I117" s="89" t="str">
        <f aca="false">IF(H117="","",G117-H117)</f>
        <v/>
      </c>
      <c r="K117" s="88" t="str">
        <f aca="false">IF(import!AA117="","",import!AA117)</f>
        <v/>
      </c>
      <c r="L117" s="137"/>
      <c r="M117" s="138"/>
      <c r="N117" s="93"/>
      <c r="O117" s="88" t="str">
        <f aca="false">IF(import!Y117="","",import!Y117)</f>
        <v/>
      </c>
      <c r="P117" s="106"/>
      <c r="Q117" s="106"/>
      <c r="R117" s="106"/>
      <c r="S117" s="95"/>
      <c r="T117" s="107"/>
      <c r="U117" s="107"/>
      <c r="V117" s="136"/>
      <c r="W117" s="107"/>
      <c r="X117" s="108"/>
      <c r="Y117" s="109"/>
      <c r="Z117" s="110"/>
      <c r="AA117" s="111"/>
      <c r="AB117" s="112"/>
      <c r="AC117" s="109"/>
      <c r="AD117" s="109"/>
      <c r="AE117" s="113"/>
      <c r="AF117" s="113"/>
      <c r="AG117" s="111"/>
      <c r="AH117" s="114"/>
      <c r="AI117" s="113"/>
      <c r="AJ117" s="113"/>
      <c r="AK117" s="113"/>
      <c r="AL117" s="113"/>
      <c r="AM117" s="113"/>
      <c r="AN117" s="113"/>
    </row>
    <row collapsed="false" customFormat="false" customHeight="true" hidden="false" ht="25.5" outlineLevel="0" r="118">
      <c r="A118" s="105"/>
      <c r="B118" s="88" t="str">
        <f aca="false">IF(import!A118="","",import!A118)</f>
        <v/>
      </c>
      <c r="C118" s="88" t="str">
        <f aca="false">IF(import!E118="","",import!E118)</f>
        <v/>
      </c>
      <c r="D118" s="88" t="str">
        <f aca="false">IF(import!D118="","",import!D118)</f>
        <v/>
      </c>
      <c r="E118" s="88" t="str">
        <f aca="false">IF(import!B118="","",import!B118)</f>
        <v/>
      </c>
      <c r="F118" s="88" t="str">
        <f aca="false">IF(import!I118="","",import!I118)</f>
        <v/>
      </c>
      <c r="G118" s="88" t="str">
        <f aca="false">IF(import!N118="","",import!N118)</f>
        <v/>
      </c>
      <c r="H118" s="88" t="str">
        <f aca="false">IF(import!K118="","",import!K118)</f>
        <v/>
      </c>
      <c r="I118" s="89" t="str">
        <f aca="false">IF(H118="","",G118-H118)</f>
        <v/>
      </c>
      <c r="K118" s="88" t="str">
        <f aca="false">IF(import!AA118="","",import!AA118)</f>
        <v/>
      </c>
      <c r="L118" s="137"/>
      <c r="M118" s="138"/>
      <c r="N118" s="93"/>
      <c r="O118" s="88" t="str">
        <f aca="false">IF(import!Y118="","",import!Y118)</f>
        <v/>
      </c>
      <c r="P118" s="106"/>
      <c r="Q118" s="106"/>
      <c r="R118" s="106"/>
      <c r="S118" s="95"/>
      <c r="T118" s="107"/>
      <c r="U118" s="107"/>
      <c r="V118" s="136"/>
      <c r="W118" s="107"/>
      <c r="X118" s="108"/>
      <c r="Y118" s="109"/>
      <c r="Z118" s="110"/>
      <c r="AA118" s="111"/>
      <c r="AB118" s="112"/>
      <c r="AC118" s="109"/>
      <c r="AD118" s="109"/>
      <c r="AE118" s="113"/>
      <c r="AF118" s="113"/>
      <c r="AG118" s="111"/>
      <c r="AH118" s="114"/>
      <c r="AI118" s="113"/>
      <c r="AJ118" s="113"/>
      <c r="AK118" s="113"/>
      <c r="AL118" s="113"/>
      <c r="AM118" s="113"/>
      <c r="AN118" s="113"/>
    </row>
    <row collapsed="false" customFormat="false" customHeight="true" hidden="false" ht="25.5" outlineLevel="0" r="119">
      <c r="A119" s="105"/>
      <c r="B119" s="88" t="str">
        <f aca="false">IF(import!A119="","",import!A119)</f>
        <v/>
      </c>
      <c r="C119" s="88" t="str">
        <f aca="false">IF(import!E119="","",import!E119)</f>
        <v/>
      </c>
      <c r="D119" s="88" t="str">
        <f aca="false">IF(import!D119="","",import!D119)</f>
        <v/>
      </c>
      <c r="E119" s="88" t="str">
        <f aca="false">IF(import!B119="","",import!B119)</f>
        <v/>
      </c>
      <c r="F119" s="88" t="str">
        <f aca="false">IF(import!I119="","",import!I119)</f>
        <v/>
      </c>
      <c r="G119" s="88" t="str">
        <f aca="false">IF(import!N119="","",import!N119)</f>
        <v/>
      </c>
      <c r="H119" s="88" t="str">
        <f aca="false">IF(import!K119="","",import!K119)</f>
        <v/>
      </c>
      <c r="I119" s="89" t="str">
        <f aca="false">IF(H119="","",G119-H119)</f>
        <v/>
      </c>
      <c r="K119" s="88" t="str">
        <f aca="false">IF(import!AA119="","",import!AA119)</f>
        <v/>
      </c>
      <c r="L119" s="137"/>
      <c r="M119" s="138"/>
      <c r="N119" s="93"/>
      <c r="O119" s="88" t="str">
        <f aca="false">IF(import!Y119="","",import!Y119)</f>
        <v/>
      </c>
      <c r="P119" s="106"/>
      <c r="Q119" s="106"/>
      <c r="R119" s="106"/>
      <c r="S119" s="95"/>
      <c r="T119" s="107"/>
      <c r="U119" s="107"/>
      <c r="V119" s="136"/>
      <c r="W119" s="107"/>
      <c r="X119" s="108"/>
      <c r="Y119" s="109"/>
      <c r="Z119" s="110"/>
      <c r="AA119" s="111"/>
      <c r="AB119" s="112"/>
      <c r="AC119" s="109"/>
      <c r="AD119" s="109"/>
      <c r="AE119" s="113"/>
      <c r="AF119" s="113"/>
      <c r="AG119" s="111"/>
      <c r="AH119" s="114"/>
      <c r="AI119" s="113"/>
      <c r="AJ119" s="113"/>
      <c r="AK119" s="113"/>
      <c r="AL119" s="113"/>
      <c r="AM119" s="113"/>
      <c r="AN119" s="113"/>
    </row>
    <row collapsed="false" customFormat="false" customHeight="true" hidden="false" ht="25.5" outlineLevel="0" r="120">
      <c r="A120" s="105"/>
      <c r="B120" s="88" t="str">
        <f aca="false">IF(import!A120="","",import!A120)</f>
        <v/>
      </c>
      <c r="C120" s="88" t="str">
        <f aca="false">IF(import!E120="","",import!E120)</f>
        <v/>
      </c>
      <c r="D120" s="88" t="str">
        <f aca="false">IF(import!D120="","",import!D120)</f>
        <v/>
      </c>
      <c r="E120" s="88" t="str">
        <f aca="false">IF(import!B120="","",import!B120)</f>
        <v/>
      </c>
      <c r="F120" s="88" t="str">
        <f aca="false">IF(import!I120="","",import!I120)</f>
        <v/>
      </c>
      <c r="G120" s="88" t="str">
        <f aca="false">IF(import!N120="","",import!N120)</f>
        <v/>
      </c>
      <c r="H120" s="88" t="str">
        <f aca="false">IF(import!K120="","",import!K120)</f>
        <v/>
      </c>
      <c r="I120" s="89" t="str">
        <f aca="false">IF(H120="","",G120-H120)</f>
        <v/>
      </c>
      <c r="K120" s="88" t="str">
        <f aca="false">IF(import!AA120="","",import!AA120)</f>
        <v/>
      </c>
      <c r="L120" s="137"/>
      <c r="M120" s="138"/>
      <c r="N120" s="93"/>
      <c r="O120" s="88" t="str">
        <f aca="false">IF(import!Y120="","",import!Y120)</f>
        <v/>
      </c>
      <c r="P120" s="106"/>
      <c r="Q120" s="106"/>
      <c r="R120" s="106"/>
      <c r="S120" s="95"/>
      <c r="T120" s="107"/>
      <c r="U120" s="107"/>
      <c r="V120" s="136"/>
      <c r="W120" s="107"/>
      <c r="X120" s="108"/>
      <c r="Y120" s="109"/>
      <c r="Z120" s="110"/>
      <c r="AA120" s="111"/>
      <c r="AB120" s="112"/>
      <c r="AC120" s="109"/>
      <c r="AD120" s="109"/>
      <c r="AE120" s="113"/>
      <c r="AF120" s="113"/>
      <c r="AG120" s="111"/>
      <c r="AH120" s="114"/>
      <c r="AI120" s="113"/>
      <c r="AJ120" s="113"/>
      <c r="AK120" s="113"/>
      <c r="AL120" s="113"/>
      <c r="AM120" s="113"/>
      <c r="AN120" s="113"/>
    </row>
    <row collapsed="false" customFormat="false" customHeight="true" hidden="false" ht="25.5" outlineLevel="0" r="121">
      <c r="A121" s="105"/>
      <c r="B121" s="88" t="str">
        <f aca="false">IF(import!A121="","",import!A121)</f>
        <v/>
      </c>
      <c r="C121" s="88" t="str">
        <f aca="false">IF(import!E121="","",import!E121)</f>
        <v/>
      </c>
      <c r="D121" s="88" t="str">
        <f aca="false">IF(import!D121="","",import!D121)</f>
        <v/>
      </c>
      <c r="E121" s="88" t="str">
        <f aca="false">IF(import!B121="","",import!B121)</f>
        <v/>
      </c>
      <c r="F121" s="88" t="str">
        <f aca="false">IF(import!I121="","",import!I121)</f>
        <v/>
      </c>
      <c r="G121" s="88" t="str">
        <f aca="false">IF(import!N121="","",import!N121)</f>
        <v/>
      </c>
      <c r="H121" s="88" t="str">
        <f aca="false">IF(import!K121="","",import!K121)</f>
        <v/>
      </c>
      <c r="I121" s="89" t="str">
        <f aca="false">IF(H121="","",G121-H121)</f>
        <v/>
      </c>
      <c r="K121" s="88" t="str">
        <f aca="false">IF(import!AA121="","",import!AA121)</f>
        <v/>
      </c>
      <c r="L121" s="137"/>
      <c r="M121" s="138"/>
      <c r="N121" s="93"/>
      <c r="O121" s="88" t="str">
        <f aca="false">IF(import!Y121="","",import!Y121)</f>
        <v/>
      </c>
      <c r="P121" s="106"/>
      <c r="Q121" s="106"/>
      <c r="R121" s="106"/>
      <c r="S121" s="95"/>
      <c r="T121" s="107"/>
      <c r="U121" s="107"/>
      <c r="V121" s="136"/>
      <c r="W121" s="107"/>
      <c r="X121" s="108"/>
      <c r="Y121" s="109"/>
      <c r="Z121" s="110"/>
      <c r="AA121" s="111"/>
      <c r="AB121" s="112"/>
      <c r="AC121" s="109"/>
      <c r="AD121" s="109"/>
      <c r="AE121" s="113"/>
      <c r="AF121" s="113"/>
      <c r="AG121" s="111"/>
      <c r="AH121" s="114"/>
      <c r="AI121" s="113"/>
      <c r="AJ121" s="113"/>
      <c r="AK121" s="113"/>
      <c r="AL121" s="113"/>
      <c r="AM121" s="113"/>
      <c r="AN121" s="113"/>
    </row>
    <row collapsed="false" customFormat="false" customHeight="true" hidden="false" ht="25.5" outlineLevel="0" r="122">
      <c r="A122" s="105"/>
      <c r="B122" s="88" t="str">
        <f aca="false">IF(import!A122="","",import!A122)</f>
        <v/>
      </c>
      <c r="C122" s="88" t="str">
        <f aca="false">IF(import!E122="","",import!E122)</f>
        <v/>
      </c>
      <c r="D122" s="88" t="str">
        <f aca="false">IF(import!D122="","",import!D122)</f>
        <v/>
      </c>
      <c r="E122" s="88" t="str">
        <f aca="false">IF(import!B122="","",import!B122)</f>
        <v/>
      </c>
      <c r="F122" s="88" t="str">
        <f aca="false">IF(import!I122="","",import!I122)</f>
        <v/>
      </c>
      <c r="G122" s="88" t="str">
        <f aca="false">IF(import!N122="","",import!N122)</f>
        <v/>
      </c>
      <c r="H122" s="88" t="str">
        <f aca="false">IF(import!K122="","",import!K122)</f>
        <v/>
      </c>
      <c r="I122" s="89" t="str">
        <f aca="false">IF(H122="","",G122-H122)</f>
        <v/>
      </c>
      <c r="K122" s="88" t="str">
        <f aca="false">IF(import!AA122="","",import!AA122)</f>
        <v/>
      </c>
      <c r="L122" s="137"/>
      <c r="M122" s="138"/>
      <c r="N122" s="93"/>
      <c r="O122" s="88" t="str">
        <f aca="false">IF(import!Y122="","",import!Y122)</f>
        <v/>
      </c>
      <c r="P122" s="106"/>
      <c r="Q122" s="106"/>
      <c r="R122" s="106"/>
      <c r="S122" s="95"/>
      <c r="T122" s="107"/>
      <c r="U122" s="107"/>
      <c r="V122" s="136"/>
      <c r="W122" s="107"/>
      <c r="X122" s="108"/>
      <c r="Y122" s="109"/>
      <c r="Z122" s="110"/>
      <c r="AA122" s="111"/>
      <c r="AB122" s="112"/>
      <c r="AC122" s="109"/>
      <c r="AD122" s="109"/>
      <c r="AE122" s="113"/>
      <c r="AF122" s="113"/>
      <c r="AG122" s="111"/>
      <c r="AH122" s="114"/>
      <c r="AI122" s="113"/>
      <c r="AJ122" s="113"/>
      <c r="AK122" s="113"/>
      <c r="AL122" s="113"/>
      <c r="AM122" s="113"/>
      <c r="AN122" s="113"/>
    </row>
    <row collapsed="false" customFormat="false" customHeight="true" hidden="false" ht="25.5" outlineLevel="0" r="123">
      <c r="A123" s="105"/>
      <c r="B123" s="88" t="str">
        <f aca="false">IF(import!A123="","",import!A123)</f>
        <v/>
      </c>
      <c r="C123" s="88" t="str">
        <f aca="false">IF(import!E123="","",import!E123)</f>
        <v/>
      </c>
      <c r="D123" s="88" t="str">
        <f aca="false">IF(import!D123="","",import!D123)</f>
        <v/>
      </c>
      <c r="E123" s="88" t="str">
        <f aca="false">IF(import!B123="","",import!B123)</f>
        <v/>
      </c>
      <c r="F123" s="88" t="str">
        <f aca="false">IF(import!I123="","",import!I123)</f>
        <v/>
      </c>
      <c r="G123" s="88" t="str">
        <f aca="false">IF(import!N123="","",import!N123)</f>
        <v/>
      </c>
      <c r="H123" s="88" t="str">
        <f aca="false">IF(import!K123="","",import!K123)</f>
        <v/>
      </c>
      <c r="I123" s="89" t="str">
        <f aca="false">IF(H123="","",G123-H123)</f>
        <v/>
      </c>
      <c r="K123" s="88" t="str">
        <f aca="false">IF(import!AA123="","",import!AA123)</f>
        <v/>
      </c>
      <c r="L123" s="137"/>
      <c r="M123" s="138"/>
      <c r="N123" s="93"/>
      <c r="O123" s="88" t="str">
        <f aca="false">IF(import!Y123="","",import!Y123)</f>
        <v/>
      </c>
      <c r="P123" s="106"/>
      <c r="Q123" s="106"/>
      <c r="R123" s="106"/>
      <c r="S123" s="95"/>
      <c r="T123" s="107"/>
      <c r="U123" s="107"/>
      <c r="V123" s="136"/>
      <c r="W123" s="107"/>
      <c r="X123" s="108"/>
      <c r="Y123" s="109"/>
      <c r="Z123" s="110"/>
      <c r="AA123" s="111"/>
      <c r="AB123" s="112"/>
      <c r="AC123" s="109"/>
      <c r="AD123" s="109"/>
      <c r="AE123" s="113"/>
      <c r="AF123" s="113"/>
      <c r="AG123" s="111"/>
      <c r="AH123" s="114"/>
      <c r="AI123" s="113"/>
      <c r="AJ123" s="113"/>
      <c r="AK123" s="113"/>
      <c r="AL123" s="113"/>
      <c r="AM123" s="113"/>
      <c r="AN123" s="113"/>
    </row>
    <row collapsed="false" customFormat="false" customHeight="true" hidden="false" ht="25.5" outlineLevel="0" r="124">
      <c r="A124" s="105"/>
      <c r="B124" s="88" t="str">
        <f aca="false">IF(import!A124="","",import!A124)</f>
        <v/>
      </c>
      <c r="C124" s="88" t="str">
        <f aca="false">IF(import!E124="","",import!E124)</f>
        <v/>
      </c>
      <c r="D124" s="88" t="str">
        <f aca="false">IF(import!D124="","",import!D124)</f>
        <v/>
      </c>
      <c r="E124" s="88" t="str">
        <f aca="false">IF(import!B124="","",import!B124)</f>
        <v/>
      </c>
      <c r="F124" s="88" t="str">
        <f aca="false">IF(import!I124="","",import!I124)</f>
        <v/>
      </c>
      <c r="G124" s="88" t="str">
        <f aca="false">IF(import!N124="","",import!N124)</f>
        <v/>
      </c>
      <c r="H124" s="88" t="str">
        <f aca="false">IF(import!K124="","",import!K124)</f>
        <v/>
      </c>
      <c r="I124" s="89" t="str">
        <f aca="false">IF(H124="","",G124-H124)</f>
        <v/>
      </c>
      <c r="K124" s="88" t="str">
        <f aca="false">IF(import!AA124="","",import!AA124)</f>
        <v/>
      </c>
      <c r="L124" s="137"/>
      <c r="M124" s="138"/>
      <c r="N124" s="93"/>
      <c r="O124" s="88" t="str">
        <f aca="false">IF(import!Y124="","",import!Y124)</f>
        <v/>
      </c>
      <c r="P124" s="106"/>
      <c r="Q124" s="106"/>
      <c r="R124" s="106"/>
      <c r="S124" s="95"/>
      <c r="T124" s="107"/>
      <c r="U124" s="107"/>
      <c r="V124" s="136"/>
      <c r="W124" s="107"/>
      <c r="X124" s="108"/>
      <c r="Y124" s="109"/>
      <c r="Z124" s="110"/>
      <c r="AA124" s="111"/>
      <c r="AB124" s="112"/>
      <c r="AC124" s="109"/>
      <c r="AD124" s="109"/>
      <c r="AE124" s="113"/>
      <c r="AF124" s="113"/>
      <c r="AG124" s="111"/>
      <c r="AH124" s="114"/>
      <c r="AI124" s="113"/>
      <c r="AJ124" s="113"/>
      <c r="AK124" s="113"/>
      <c r="AL124" s="113"/>
      <c r="AM124" s="113"/>
      <c r="AN124" s="113"/>
    </row>
    <row collapsed="false" customFormat="false" customHeight="true" hidden="false" ht="25.5" outlineLevel="0" r="125">
      <c r="A125" s="105"/>
      <c r="B125" s="88" t="str">
        <f aca="false">IF(import!A125="","",import!A125)</f>
        <v/>
      </c>
      <c r="C125" s="88" t="str">
        <f aca="false">IF(import!E125="","",import!E125)</f>
        <v/>
      </c>
      <c r="D125" s="88" t="str">
        <f aca="false">IF(import!D125="","",import!D125)</f>
        <v/>
      </c>
      <c r="E125" s="88" t="str">
        <f aca="false">IF(import!B125="","",import!B125)</f>
        <v/>
      </c>
      <c r="F125" s="88" t="str">
        <f aca="false">IF(import!I125="","",import!I125)</f>
        <v/>
      </c>
      <c r="G125" s="88" t="str">
        <f aca="false">IF(import!N125="","",import!N125)</f>
        <v/>
      </c>
      <c r="H125" s="88" t="str">
        <f aca="false">IF(import!K125="","",import!K125)</f>
        <v/>
      </c>
      <c r="I125" s="89" t="str">
        <f aca="false">IF(H125="","",G125-H125)</f>
        <v/>
      </c>
      <c r="K125" s="88" t="str">
        <f aca="false">IF(import!AA125="","",import!AA125)</f>
        <v/>
      </c>
      <c r="L125" s="137"/>
      <c r="M125" s="138"/>
      <c r="N125" s="93"/>
      <c r="O125" s="88" t="str">
        <f aca="false">IF(import!Y125="","",import!Y125)</f>
        <v/>
      </c>
      <c r="P125" s="106"/>
      <c r="Q125" s="106"/>
      <c r="R125" s="106"/>
      <c r="S125" s="95"/>
      <c r="T125" s="107"/>
      <c r="U125" s="107"/>
      <c r="V125" s="136"/>
      <c r="W125" s="107"/>
      <c r="X125" s="108"/>
      <c r="Y125" s="109"/>
      <c r="Z125" s="110"/>
      <c r="AA125" s="111"/>
      <c r="AB125" s="112"/>
      <c r="AC125" s="109"/>
      <c r="AD125" s="109"/>
      <c r="AE125" s="113"/>
      <c r="AF125" s="113"/>
      <c r="AG125" s="111"/>
      <c r="AH125" s="114"/>
      <c r="AI125" s="113"/>
      <c r="AJ125" s="113"/>
      <c r="AK125" s="113"/>
      <c r="AL125" s="113"/>
      <c r="AM125" s="113"/>
      <c r="AN125" s="113"/>
    </row>
    <row collapsed="false" customFormat="false" customHeight="true" hidden="false" ht="25.5" outlineLevel="0" r="126">
      <c r="A126" s="105"/>
      <c r="B126" s="88" t="str">
        <f aca="false">IF(import!A126="","",import!A126)</f>
        <v/>
      </c>
      <c r="C126" s="88" t="str">
        <f aca="false">IF(import!E126="","",import!E126)</f>
        <v/>
      </c>
      <c r="D126" s="88" t="str">
        <f aca="false">IF(import!D126="","",import!D126)</f>
        <v/>
      </c>
      <c r="E126" s="88" t="str">
        <f aca="false">IF(import!B126="","",import!B126)</f>
        <v/>
      </c>
      <c r="F126" s="88" t="str">
        <f aca="false">IF(import!I126="","",import!I126)</f>
        <v/>
      </c>
      <c r="G126" s="88" t="str">
        <f aca="false">IF(import!N126="","",import!N126)</f>
        <v/>
      </c>
      <c r="H126" s="88" t="str">
        <f aca="false">IF(import!K126="","",import!K126)</f>
        <v/>
      </c>
      <c r="I126" s="89" t="str">
        <f aca="false">IF(H126="","",G126-H126)</f>
        <v/>
      </c>
      <c r="K126" s="88" t="str">
        <f aca="false">IF(import!AA126="","",import!AA126)</f>
        <v/>
      </c>
      <c r="L126" s="137"/>
      <c r="M126" s="138"/>
      <c r="N126" s="93"/>
      <c r="O126" s="88" t="str">
        <f aca="false">IF(import!Y126="","",import!Y126)</f>
        <v/>
      </c>
      <c r="P126" s="106"/>
      <c r="Q126" s="106"/>
      <c r="R126" s="106"/>
      <c r="S126" s="95"/>
      <c r="T126" s="107"/>
      <c r="U126" s="107"/>
      <c r="V126" s="136"/>
      <c r="W126" s="107"/>
      <c r="X126" s="108"/>
      <c r="Y126" s="109"/>
      <c r="Z126" s="110"/>
      <c r="AA126" s="111"/>
      <c r="AB126" s="112"/>
      <c r="AC126" s="109"/>
      <c r="AD126" s="109"/>
      <c r="AE126" s="113"/>
      <c r="AF126" s="113"/>
      <c r="AG126" s="111"/>
      <c r="AH126" s="114"/>
      <c r="AI126" s="113"/>
      <c r="AJ126" s="113"/>
      <c r="AK126" s="113"/>
      <c r="AL126" s="113"/>
      <c r="AM126" s="113"/>
      <c r="AN126" s="113"/>
    </row>
    <row collapsed="false" customFormat="false" customHeight="true" hidden="false" ht="25.5" outlineLevel="0" r="127">
      <c r="A127" s="105"/>
      <c r="B127" s="88" t="str">
        <f aca="false">IF(import!A127="","",import!A127)</f>
        <v/>
      </c>
      <c r="C127" s="88" t="str">
        <f aca="false">IF(import!E127="","",import!E127)</f>
        <v/>
      </c>
      <c r="D127" s="88" t="str">
        <f aca="false">IF(import!D127="","",import!D127)</f>
        <v/>
      </c>
      <c r="E127" s="88" t="str">
        <f aca="false">IF(import!B127="","",import!B127)</f>
        <v/>
      </c>
      <c r="F127" s="88" t="str">
        <f aca="false">IF(import!I127="","",import!I127)</f>
        <v/>
      </c>
      <c r="G127" s="88" t="str">
        <f aca="false">IF(import!N127="","",import!N127)</f>
        <v/>
      </c>
      <c r="H127" s="88" t="str">
        <f aca="false">IF(import!K127="","",import!K127)</f>
        <v/>
      </c>
      <c r="I127" s="89" t="str">
        <f aca="false">IF(H127="","",G127-H127)</f>
        <v/>
      </c>
      <c r="K127" s="88" t="str">
        <f aca="false">IF(import!AA127="","",import!AA127)</f>
        <v/>
      </c>
      <c r="L127" s="137"/>
      <c r="M127" s="138"/>
      <c r="N127" s="93"/>
      <c r="O127" s="88" t="str">
        <f aca="false">IF(import!Y127="","",import!Y127)</f>
        <v/>
      </c>
      <c r="P127" s="106"/>
      <c r="Q127" s="106"/>
      <c r="R127" s="106"/>
      <c r="S127" s="95"/>
      <c r="T127" s="107"/>
      <c r="U127" s="107"/>
      <c r="V127" s="136"/>
      <c r="W127" s="107"/>
      <c r="X127" s="108"/>
      <c r="Y127" s="109"/>
      <c r="Z127" s="110"/>
      <c r="AA127" s="111"/>
      <c r="AB127" s="112"/>
      <c r="AC127" s="109"/>
      <c r="AD127" s="109"/>
      <c r="AE127" s="113"/>
      <c r="AF127" s="113"/>
      <c r="AG127" s="111"/>
      <c r="AH127" s="114"/>
      <c r="AI127" s="113"/>
      <c r="AJ127" s="113"/>
      <c r="AK127" s="113"/>
      <c r="AL127" s="113"/>
      <c r="AM127" s="113"/>
      <c r="AN127" s="113"/>
    </row>
    <row collapsed="false" customFormat="false" customHeight="true" hidden="false" ht="25.5" outlineLevel="0" r="128">
      <c r="A128" s="105"/>
      <c r="B128" s="88" t="str">
        <f aca="false">IF(import!A128="","",import!A128)</f>
        <v/>
      </c>
      <c r="C128" s="88" t="str">
        <f aca="false">IF(import!E128="","",import!E128)</f>
        <v/>
      </c>
      <c r="D128" s="88" t="str">
        <f aca="false">IF(import!D128="","",import!D128)</f>
        <v/>
      </c>
      <c r="E128" s="88" t="str">
        <f aca="false">IF(import!B128="","",import!B128)</f>
        <v/>
      </c>
      <c r="F128" s="88" t="str">
        <f aca="false">IF(import!I128="","",import!I128)</f>
        <v/>
      </c>
      <c r="G128" s="88" t="str">
        <f aca="false">IF(import!N128="","",import!N128)</f>
        <v/>
      </c>
      <c r="H128" s="88" t="str">
        <f aca="false">IF(import!K128="","",import!K128)</f>
        <v/>
      </c>
      <c r="I128" s="89" t="str">
        <f aca="false">IF(H128="","",G128-H128)</f>
        <v/>
      </c>
      <c r="K128" s="88" t="str">
        <f aca="false">IF(import!AA128="","",import!AA128)</f>
        <v/>
      </c>
      <c r="L128" s="137"/>
      <c r="M128" s="138"/>
      <c r="N128" s="93"/>
      <c r="O128" s="88" t="str">
        <f aca="false">IF(import!Y128="","",import!Y128)</f>
        <v/>
      </c>
      <c r="P128" s="106"/>
      <c r="Q128" s="106"/>
      <c r="R128" s="106"/>
      <c r="S128" s="95"/>
      <c r="U128" s="76"/>
      <c r="V128" s="136"/>
      <c r="W128" s="107"/>
      <c r="X128" s="108"/>
      <c r="Y128" s="109"/>
      <c r="Z128" s="110"/>
      <c r="AA128" s="111"/>
      <c r="AB128" s="112"/>
      <c r="AC128" s="109"/>
      <c r="AD128" s="109"/>
      <c r="AE128" s="113"/>
      <c r="AF128" s="113"/>
      <c r="AG128" s="111"/>
      <c r="AH128" s="114"/>
      <c r="AI128" s="113"/>
      <c r="AJ128" s="113"/>
      <c r="AK128" s="113"/>
      <c r="AL128" s="113"/>
      <c r="AM128" s="113"/>
      <c r="AN128" s="113"/>
    </row>
    <row collapsed="false" customFormat="false" customHeight="true" hidden="false" ht="25.5" outlineLevel="0" r="129">
      <c r="A129" s="105"/>
      <c r="B129" s="88" t="str">
        <f aca="false">IF(import!A129="","",import!A129)</f>
        <v/>
      </c>
      <c r="C129" s="88" t="str">
        <f aca="false">IF(import!E129="","",import!E129)</f>
        <v/>
      </c>
      <c r="D129" s="88" t="str">
        <f aca="false">IF(import!D129="","",import!D129)</f>
        <v/>
      </c>
      <c r="E129" s="88" t="str">
        <f aca="false">IF(import!B129="","",import!B129)</f>
        <v/>
      </c>
      <c r="F129" s="88" t="str">
        <f aca="false">IF(import!I129="","",import!I129)</f>
        <v/>
      </c>
      <c r="G129" s="88" t="str">
        <f aca="false">IF(import!N129="","",import!N129)</f>
        <v/>
      </c>
      <c r="H129" s="88" t="str">
        <f aca="false">IF(import!K129="","",import!K129)</f>
        <v/>
      </c>
      <c r="I129" s="89" t="str">
        <f aca="false">IF(H129="","",G129-H129)</f>
        <v/>
      </c>
      <c r="K129" s="88" t="str">
        <f aca="false">IF(import!AA129="","",import!AA129)</f>
        <v/>
      </c>
      <c r="L129" s="91"/>
      <c r="M129" s="139"/>
      <c r="N129" s="140"/>
      <c r="O129" s="88" t="str">
        <f aca="false">IF(import!Y129="","",import!Y129)</f>
        <v/>
      </c>
      <c r="P129" s="141"/>
      <c r="Q129" s="141"/>
      <c r="R129" s="141"/>
      <c r="S129" s="142"/>
      <c r="U129" s="76"/>
      <c r="V129" s="136"/>
      <c r="W129" s="76"/>
      <c r="X129" s="76"/>
    </row>
    <row collapsed="false" customFormat="false" customHeight="true" hidden="false" ht="25.5" outlineLevel="0" r="130">
      <c r="A130" s="105"/>
      <c r="B130" s="88" t="str">
        <f aca="false">IF(import!A130="","",import!A130)</f>
        <v/>
      </c>
      <c r="C130" s="88" t="str">
        <f aca="false">IF(import!E130="","",import!E130)</f>
        <v/>
      </c>
      <c r="D130" s="88" t="str">
        <f aca="false">IF(import!D130="","",import!D130)</f>
        <v/>
      </c>
      <c r="E130" s="88" t="str">
        <f aca="false">IF(import!B130="","",import!B130)</f>
        <v/>
      </c>
      <c r="F130" s="88" t="str">
        <f aca="false">IF(import!I130="","",import!I130)</f>
        <v/>
      </c>
      <c r="G130" s="88" t="str">
        <f aca="false">IF(import!N130="","",import!N130)</f>
        <v/>
      </c>
      <c r="H130" s="88" t="str">
        <f aca="false">IF(import!K130="","",import!K130)</f>
        <v/>
      </c>
      <c r="I130" s="89" t="str">
        <f aca="false">IF(H130="","",G130-H130)</f>
        <v/>
      </c>
      <c r="K130" s="88" t="str">
        <f aca="false">IF(import!AA130="","",import!AA130)</f>
        <v/>
      </c>
      <c r="L130" s="91"/>
      <c r="M130" s="139"/>
      <c r="N130" s="140"/>
      <c r="O130" s="88" t="str">
        <f aca="false">IF(import!Y130="","",import!Y130)</f>
        <v/>
      </c>
      <c r="P130" s="141"/>
      <c r="Q130" s="141"/>
      <c r="R130" s="141"/>
      <c r="S130" s="142"/>
      <c r="U130" s="76"/>
      <c r="V130" s="136"/>
      <c r="W130" s="76"/>
      <c r="X130" s="76"/>
    </row>
    <row collapsed="false" customFormat="false" customHeight="true" hidden="false" ht="25.5" outlineLevel="0" r="131">
      <c r="A131" s="105"/>
      <c r="B131" s="88" t="str">
        <f aca="false">IF(import!A131="","",import!A131)</f>
        <v/>
      </c>
      <c r="C131" s="88" t="str">
        <f aca="false">IF(import!E131="","",import!E131)</f>
        <v/>
      </c>
      <c r="D131" s="88" t="str">
        <f aca="false">IF(import!D131="","",import!D131)</f>
        <v/>
      </c>
      <c r="E131" s="88" t="str">
        <f aca="false">IF(import!B131="","",import!B131)</f>
        <v/>
      </c>
      <c r="F131" s="88" t="str">
        <f aca="false">IF(import!I131="","",import!I131)</f>
        <v/>
      </c>
      <c r="G131" s="88" t="str">
        <f aca="false">IF(import!N131="","",import!N131)</f>
        <v/>
      </c>
      <c r="H131" s="88" t="str">
        <f aca="false">IF(import!K131="","",import!K131)</f>
        <v/>
      </c>
      <c r="I131" s="89" t="str">
        <f aca="false">IF(H131="","",G131-H131)</f>
        <v/>
      </c>
      <c r="K131" s="88" t="str">
        <f aca="false">IF(import!AA131="","",import!AA131)</f>
        <v/>
      </c>
      <c r="L131" s="91"/>
      <c r="M131" s="139"/>
      <c r="N131" s="140"/>
      <c r="O131" s="88" t="str">
        <f aca="false">IF(import!Y131="","",import!Y131)</f>
        <v/>
      </c>
      <c r="P131" s="141"/>
      <c r="Q131" s="141"/>
      <c r="R131" s="141"/>
      <c r="S131" s="142"/>
      <c r="U131" s="76"/>
      <c r="V131" s="136"/>
      <c r="W131" s="76"/>
      <c r="X131" s="76"/>
    </row>
    <row collapsed="false" customFormat="false" customHeight="true" hidden="false" ht="25.5" outlineLevel="0" r="132">
      <c r="A132" s="105"/>
      <c r="B132" s="88" t="str">
        <f aca="false">IF(import!A132="","",import!A132)</f>
        <v/>
      </c>
      <c r="C132" s="88" t="str">
        <f aca="false">IF(import!E132="","",import!E132)</f>
        <v/>
      </c>
      <c r="D132" s="88" t="str">
        <f aca="false">IF(import!D132="","",import!D132)</f>
        <v/>
      </c>
      <c r="E132" s="88" t="str">
        <f aca="false">IF(import!B132="","",import!B132)</f>
        <v/>
      </c>
      <c r="F132" s="88" t="str">
        <f aca="false">IF(import!I132="","",import!I132)</f>
        <v/>
      </c>
      <c r="G132" s="88" t="str">
        <f aca="false">IF(import!N132="","",import!N132)</f>
        <v/>
      </c>
      <c r="H132" s="88" t="str">
        <f aca="false">IF(import!K132="","",import!K132)</f>
        <v/>
      </c>
      <c r="I132" s="89" t="str">
        <f aca="false">IF(H132="","",G132-H132)</f>
        <v/>
      </c>
      <c r="K132" s="88" t="str">
        <f aca="false">IF(import!AA132="","",import!AA132)</f>
        <v/>
      </c>
      <c r="L132" s="91"/>
      <c r="M132" s="139"/>
      <c r="N132" s="140"/>
      <c r="O132" s="88" t="str">
        <f aca="false">IF(import!Y132="","",import!Y132)</f>
        <v/>
      </c>
      <c r="P132" s="141"/>
      <c r="Q132" s="141"/>
      <c r="R132" s="141"/>
      <c r="S132" s="142"/>
      <c r="U132" s="76"/>
      <c r="V132" s="136"/>
      <c r="W132" s="76"/>
      <c r="X132" s="76"/>
    </row>
    <row collapsed="false" customFormat="false" customHeight="true" hidden="false" ht="25.5" outlineLevel="0" r="133">
      <c r="A133" s="105"/>
      <c r="B133" s="88" t="str">
        <f aca="false">IF(import!A133="","",import!A133)</f>
        <v/>
      </c>
      <c r="C133" s="88" t="str">
        <f aca="false">IF(import!E133="","",import!E133)</f>
        <v/>
      </c>
      <c r="D133" s="88" t="str">
        <f aca="false">IF(import!D133="","",import!D133)</f>
        <v/>
      </c>
      <c r="E133" s="88" t="str">
        <f aca="false">IF(import!B133="","",import!B133)</f>
        <v/>
      </c>
      <c r="F133" s="88" t="str">
        <f aca="false">IF(import!I133="","",import!I133)</f>
        <v/>
      </c>
      <c r="G133" s="88" t="str">
        <f aca="false">IF(import!N133="","",import!N133)</f>
        <v/>
      </c>
      <c r="H133" s="88" t="str">
        <f aca="false">IF(import!K133="","",import!K133)</f>
        <v/>
      </c>
      <c r="I133" s="89" t="str">
        <f aca="false">IF(H133="","",G133-H133)</f>
        <v/>
      </c>
      <c r="K133" s="88" t="str">
        <f aca="false">IF(import!AA133="","",import!AA133)</f>
        <v/>
      </c>
      <c r="L133" s="91"/>
      <c r="M133" s="139"/>
      <c r="N133" s="140"/>
      <c r="O133" s="88" t="str">
        <f aca="false">IF(import!Y133="","",import!Y133)</f>
        <v/>
      </c>
      <c r="P133" s="141"/>
      <c r="Q133" s="141"/>
      <c r="R133" s="141"/>
      <c r="S133" s="142"/>
      <c r="U133" s="76"/>
      <c r="V133" s="136"/>
      <c r="W133" s="76"/>
      <c r="X133" s="76"/>
    </row>
    <row collapsed="false" customFormat="false" customHeight="true" hidden="false" ht="25.5" outlineLevel="0" r="134">
      <c r="A134" s="105"/>
      <c r="B134" s="88" t="str">
        <f aca="false">IF(import!A134="","",import!A134)</f>
        <v/>
      </c>
      <c r="C134" s="88" t="str">
        <f aca="false">IF(import!E134="","",import!E134)</f>
        <v/>
      </c>
      <c r="D134" s="88" t="str">
        <f aca="false">IF(import!D134="","",import!D134)</f>
        <v/>
      </c>
      <c r="E134" s="88" t="str">
        <f aca="false">IF(import!B134="","",import!B134)</f>
        <v/>
      </c>
      <c r="F134" s="88" t="str">
        <f aca="false">IF(import!I134="","",import!I134)</f>
        <v/>
      </c>
      <c r="G134" s="88" t="str">
        <f aca="false">IF(import!N134="","",import!N134)</f>
        <v/>
      </c>
      <c r="H134" s="88" t="str">
        <f aca="false">IF(import!K134="","",import!K134)</f>
        <v/>
      </c>
      <c r="I134" s="89" t="str">
        <f aca="false">IF(H134="","",G134-H134)</f>
        <v/>
      </c>
      <c r="K134" s="88" t="str">
        <f aca="false">IF(import!AA134="","",import!AA134)</f>
        <v/>
      </c>
      <c r="L134" s="91"/>
      <c r="M134" s="139"/>
      <c r="N134" s="140"/>
      <c r="O134" s="88" t="str">
        <f aca="false">IF(import!Y134="","",import!Y134)</f>
        <v/>
      </c>
      <c r="P134" s="141"/>
      <c r="Q134" s="141"/>
      <c r="R134" s="141"/>
      <c r="S134" s="142"/>
      <c r="U134" s="76"/>
      <c r="V134" s="136"/>
      <c r="W134" s="76"/>
      <c r="X134" s="76"/>
    </row>
    <row collapsed="false" customFormat="false" customHeight="true" hidden="false" ht="25.5" outlineLevel="0" r="135">
      <c r="A135" s="105"/>
      <c r="B135" s="88" t="str">
        <f aca="false">IF(import!A135="","",import!A135)</f>
        <v/>
      </c>
      <c r="C135" s="88" t="str">
        <f aca="false">IF(import!E135="","",import!E135)</f>
        <v/>
      </c>
      <c r="D135" s="88" t="str">
        <f aca="false">IF(import!D135="","",import!D135)</f>
        <v/>
      </c>
      <c r="E135" s="88" t="str">
        <f aca="false">IF(import!B135="","",import!B135)</f>
        <v/>
      </c>
      <c r="F135" s="88" t="str">
        <f aca="false">IF(import!I135="","",import!I135)</f>
        <v/>
      </c>
      <c r="G135" s="88" t="str">
        <f aca="false">IF(import!N135="","",import!N135)</f>
        <v/>
      </c>
      <c r="H135" s="88" t="str">
        <f aca="false">IF(import!K135="","",import!K135)</f>
        <v/>
      </c>
      <c r="I135" s="89" t="str">
        <f aca="false">IF(H135="","",G135-H135)</f>
        <v/>
      </c>
      <c r="K135" s="88" t="str">
        <f aca="false">IF(import!AA135="","",import!AA135)</f>
        <v/>
      </c>
      <c r="L135" s="91"/>
      <c r="M135" s="139"/>
      <c r="N135" s="140"/>
      <c r="O135" s="88" t="str">
        <f aca="false">IF(import!Y135="","",import!Y135)</f>
        <v/>
      </c>
      <c r="P135" s="141"/>
      <c r="Q135" s="141"/>
      <c r="R135" s="141"/>
      <c r="S135" s="142"/>
      <c r="U135" s="76"/>
      <c r="V135" s="136"/>
      <c r="W135" s="76"/>
      <c r="X135" s="76"/>
    </row>
    <row collapsed="false" customFormat="false" customHeight="true" hidden="false" ht="25.5" outlineLevel="0" r="136">
      <c r="A136" s="105"/>
      <c r="B136" s="88" t="str">
        <f aca="false">IF(import!A136="","",import!A136)</f>
        <v/>
      </c>
      <c r="C136" s="88" t="str">
        <f aca="false">IF(import!E136="","",import!E136)</f>
        <v/>
      </c>
      <c r="D136" s="88" t="str">
        <f aca="false">IF(import!D136="","",import!D136)</f>
        <v/>
      </c>
      <c r="E136" s="88" t="str">
        <f aca="false">IF(import!B136="","",import!B136)</f>
        <v/>
      </c>
      <c r="F136" s="88" t="str">
        <f aca="false">IF(import!I136="","",import!I136)</f>
        <v/>
      </c>
      <c r="G136" s="88" t="str">
        <f aca="false">IF(import!N136="","",import!N136)</f>
        <v/>
      </c>
      <c r="H136" s="88" t="str">
        <f aca="false">IF(import!K136="","",import!K136)</f>
        <v/>
      </c>
      <c r="I136" s="89" t="str">
        <f aca="false">IF(H136="","",G136-H136)</f>
        <v/>
      </c>
      <c r="K136" s="88" t="str">
        <f aca="false">IF(import!AA136="","",import!AA136)</f>
        <v/>
      </c>
      <c r="L136" s="91"/>
      <c r="M136" s="139"/>
      <c r="N136" s="140"/>
      <c r="O136" s="88" t="str">
        <f aca="false">IF(import!Y136="","",import!Y136)</f>
        <v/>
      </c>
      <c r="P136" s="141"/>
      <c r="Q136" s="141"/>
      <c r="R136" s="141"/>
      <c r="S136" s="142"/>
      <c r="U136" s="76"/>
      <c r="V136" s="136"/>
      <c r="W136" s="76"/>
      <c r="X136" s="76"/>
    </row>
    <row collapsed="false" customFormat="false" customHeight="true" hidden="false" ht="25.5" outlineLevel="0" r="137">
      <c r="A137" s="105"/>
      <c r="B137" s="88" t="str">
        <f aca="false">IF(import!A137="","",import!A137)</f>
        <v/>
      </c>
      <c r="C137" s="88" t="str">
        <f aca="false">IF(import!E137="","",import!E137)</f>
        <v/>
      </c>
      <c r="D137" s="88" t="str">
        <f aca="false">IF(import!D137="","",import!D137)</f>
        <v/>
      </c>
      <c r="E137" s="88" t="str">
        <f aca="false">IF(import!B137="","",import!B137)</f>
        <v/>
      </c>
      <c r="F137" s="88" t="str">
        <f aca="false">IF(import!I137="","",import!I137)</f>
        <v/>
      </c>
      <c r="G137" s="88" t="str">
        <f aca="false">IF(import!N137="","",import!N137)</f>
        <v/>
      </c>
      <c r="H137" s="88" t="str">
        <f aca="false">IF(import!K137="","",import!K137)</f>
        <v/>
      </c>
      <c r="I137" s="89" t="str">
        <f aca="false">IF(H137="","",G137-H137)</f>
        <v/>
      </c>
      <c r="K137" s="88" t="str">
        <f aca="false">IF(import!AA137="","",import!AA137)</f>
        <v/>
      </c>
      <c r="L137" s="91"/>
      <c r="M137" s="139"/>
      <c r="N137" s="140"/>
      <c r="O137" s="88" t="str">
        <f aca="false">IF(import!Y137="","",import!Y137)</f>
        <v/>
      </c>
      <c r="P137" s="141"/>
      <c r="Q137" s="141"/>
      <c r="R137" s="141"/>
      <c r="S137" s="142"/>
      <c r="U137" s="76"/>
      <c r="V137" s="136"/>
      <c r="W137" s="76"/>
      <c r="X137" s="76"/>
    </row>
    <row collapsed="false" customFormat="false" customHeight="true" hidden="false" ht="25.5" outlineLevel="0" r="138">
      <c r="A138" s="105"/>
      <c r="B138" s="88" t="str">
        <f aca="false">IF(import!A138="","",import!A138)</f>
        <v/>
      </c>
      <c r="C138" s="88" t="str">
        <f aca="false">IF(import!E138="","",import!E138)</f>
        <v/>
      </c>
      <c r="D138" s="88" t="str">
        <f aca="false">IF(import!D138="","",import!D138)</f>
        <v/>
      </c>
      <c r="E138" s="88" t="str">
        <f aca="false">IF(import!B138="","",import!B138)</f>
        <v/>
      </c>
      <c r="F138" s="88" t="str">
        <f aca="false">IF(import!I138="","",import!I138)</f>
        <v/>
      </c>
      <c r="G138" s="88" t="str">
        <f aca="false">IF(import!N138="","",import!N138)</f>
        <v/>
      </c>
      <c r="H138" s="88" t="str">
        <f aca="false">IF(import!K138="","",import!K138)</f>
        <v/>
      </c>
      <c r="I138" s="89" t="str">
        <f aca="false">IF(H138="","",G138-H138)</f>
        <v/>
      </c>
      <c r="K138" s="88" t="str">
        <f aca="false">IF(import!AA138="","",import!AA138)</f>
        <v/>
      </c>
      <c r="L138" s="91"/>
      <c r="M138" s="139"/>
      <c r="N138" s="140"/>
      <c r="O138" s="88" t="str">
        <f aca="false">IF(import!Y138="","",import!Y138)</f>
        <v/>
      </c>
      <c r="P138" s="141"/>
      <c r="Q138" s="141"/>
      <c r="R138" s="141"/>
      <c r="S138" s="142"/>
      <c r="U138" s="76"/>
      <c r="V138" s="136"/>
      <c r="W138" s="76"/>
      <c r="X138" s="76"/>
    </row>
    <row collapsed="false" customFormat="false" customHeight="true" hidden="false" ht="25.5" outlineLevel="0" r="139">
      <c r="A139" s="105"/>
      <c r="B139" s="88" t="str">
        <f aca="false">IF(import!A139="","",import!A139)</f>
        <v/>
      </c>
      <c r="C139" s="88" t="str">
        <f aca="false">IF(import!E139="","",import!E139)</f>
        <v/>
      </c>
      <c r="D139" s="88" t="str">
        <f aca="false">IF(import!D139="","",import!D139)</f>
        <v/>
      </c>
      <c r="E139" s="88" t="str">
        <f aca="false">IF(import!B139="","",import!B139)</f>
        <v/>
      </c>
      <c r="F139" s="88" t="str">
        <f aca="false">IF(import!I139="","",import!I139)</f>
        <v/>
      </c>
      <c r="G139" s="88" t="str">
        <f aca="false">IF(import!N139="","",import!N139)</f>
        <v/>
      </c>
      <c r="H139" s="88" t="str">
        <f aca="false">IF(import!K139="","",import!K139)</f>
        <v/>
      </c>
      <c r="I139" s="89" t="str">
        <f aca="false">IF(H139="","",G139-H139)</f>
        <v/>
      </c>
      <c r="K139" s="88" t="str">
        <f aca="false">IF(import!AA139="","",import!AA139)</f>
        <v/>
      </c>
      <c r="L139" s="91"/>
      <c r="M139" s="139"/>
      <c r="N139" s="140"/>
      <c r="O139" s="88" t="str">
        <f aca="false">IF(import!Y139="","",import!Y139)</f>
        <v/>
      </c>
      <c r="P139" s="141"/>
      <c r="Q139" s="141"/>
      <c r="R139" s="141"/>
      <c r="S139" s="142"/>
      <c r="U139" s="76"/>
      <c r="V139" s="136"/>
      <c r="W139" s="76"/>
      <c r="X139" s="76"/>
    </row>
    <row collapsed="false" customFormat="false" customHeight="true" hidden="false" ht="25.5" outlineLevel="0" r="140">
      <c r="A140" s="105"/>
      <c r="B140" s="88" t="str">
        <f aca="false">IF(import!A140="","",import!A140)</f>
        <v/>
      </c>
      <c r="C140" s="88" t="str">
        <f aca="false">IF(import!E140="","",import!E140)</f>
        <v/>
      </c>
      <c r="D140" s="88" t="str">
        <f aca="false">IF(import!D140="","",import!D140)</f>
        <v/>
      </c>
      <c r="E140" s="88" t="str">
        <f aca="false">IF(import!B140="","",import!B140)</f>
        <v/>
      </c>
      <c r="F140" s="88" t="str">
        <f aca="false">IF(import!I140="","",import!I140)</f>
        <v/>
      </c>
      <c r="G140" s="88" t="str">
        <f aca="false">IF(import!N140="","",import!N140)</f>
        <v/>
      </c>
      <c r="H140" s="88" t="str">
        <f aca="false">IF(import!K140="","",import!K140)</f>
        <v/>
      </c>
      <c r="I140" s="89" t="str">
        <f aca="false">IF(H140="","",G140-H140)</f>
        <v/>
      </c>
      <c r="K140" s="88" t="str">
        <f aca="false">IF(import!AA140="","",import!AA140)</f>
        <v/>
      </c>
      <c r="L140" s="91"/>
      <c r="M140" s="139"/>
      <c r="N140" s="140"/>
      <c r="O140" s="88" t="str">
        <f aca="false">IF(import!Y140="","",import!Y140)</f>
        <v/>
      </c>
      <c r="P140" s="141"/>
      <c r="Q140" s="141"/>
      <c r="R140" s="141"/>
      <c r="S140" s="142"/>
      <c r="U140" s="76"/>
      <c r="V140" s="136"/>
      <c r="W140" s="76"/>
      <c r="X140" s="76"/>
    </row>
    <row collapsed="false" customFormat="false" customHeight="true" hidden="false" ht="25.5" outlineLevel="0" r="141">
      <c r="A141" s="105"/>
      <c r="B141" s="88" t="str">
        <f aca="false">IF(import!A141="","",import!A141)</f>
        <v/>
      </c>
      <c r="C141" s="88" t="str">
        <f aca="false">IF(import!E141="","",import!E141)</f>
        <v/>
      </c>
      <c r="D141" s="88" t="str">
        <f aca="false">IF(import!D141="","",import!D141)</f>
        <v/>
      </c>
      <c r="E141" s="88" t="str">
        <f aca="false">IF(import!B141="","",import!B141)</f>
        <v/>
      </c>
      <c r="F141" s="88" t="str">
        <f aca="false">IF(import!I141="","",import!I141)</f>
        <v/>
      </c>
      <c r="G141" s="88" t="str">
        <f aca="false">IF(import!N141="","",import!N141)</f>
        <v/>
      </c>
      <c r="H141" s="88" t="str">
        <f aca="false">IF(import!K141="","",import!K141)</f>
        <v/>
      </c>
      <c r="I141" s="89" t="str">
        <f aca="false">IF(H141="","",G141-H141)</f>
        <v/>
      </c>
      <c r="K141" s="88" t="str">
        <f aca="false">IF(import!AA141="","",import!AA141)</f>
        <v/>
      </c>
      <c r="L141" s="91"/>
      <c r="M141" s="139"/>
      <c r="N141" s="140"/>
      <c r="O141" s="88" t="str">
        <f aca="false">IF(import!Y141="","",import!Y141)</f>
        <v/>
      </c>
      <c r="P141" s="141"/>
      <c r="Q141" s="141"/>
      <c r="R141" s="141"/>
      <c r="S141" s="142"/>
      <c r="U141" s="76"/>
      <c r="V141" s="136"/>
      <c r="W141" s="76"/>
      <c r="X141" s="76"/>
    </row>
    <row collapsed="false" customFormat="false" customHeight="true" hidden="false" ht="25.5" outlineLevel="0" r="142">
      <c r="A142" s="105"/>
      <c r="B142" s="88" t="str">
        <f aca="false">IF(import!A142="","",import!A142)</f>
        <v/>
      </c>
      <c r="C142" s="88" t="str">
        <f aca="false">IF(import!E142="","",import!E142)</f>
        <v/>
      </c>
      <c r="D142" s="88" t="str">
        <f aca="false">IF(import!D142="","",import!D142)</f>
        <v/>
      </c>
      <c r="E142" s="88" t="str">
        <f aca="false">IF(import!B142="","",import!B142)</f>
        <v/>
      </c>
      <c r="F142" s="88" t="str">
        <f aca="false">IF(import!I142="","",import!I142)</f>
        <v/>
      </c>
      <c r="G142" s="88" t="str">
        <f aca="false">IF(import!N142="","",import!N142)</f>
        <v/>
      </c>
      <c r="H142" s="88" t="str">
        <f aca="false">IF(import!K142="","",import!K142)</f>
        <v/>
      </c>
      <c r="I142" s="89" t="str">
        <f aca="false">IF(H142="","",G142-H142)</f>
        <v/>
      </c>
      <c r="K142" s="88" t="str">
        <f aca="false">IF(import!AA142="","",import!AA142)</f>
        <v/>
      </c>
      <c r="L142" s="91"/>
      <c r="M142" s="139"/>
      <c r="N142" s="140"/>
      <c r="O142" s="88" t="str">
        <f aca="false">IF(import!Y142="","",import!Y142)</f>
        <v/>
      </c>
      <c r="P142" s="141"/>
      <c r="Q142" s="141"/>
      <c r="R142" s="141"/>
      <c r="S142" s="142"/>
      <c r="U142" s="76"/>
      <c r="V142" s="136"/>
      <c r="W142" s="76"/>
      <c r="X142" s="76"/>
    </row>
    <row collapsed="false" customFormat="false" customHeight="true" hidden="false" ht="25.5" outlineLevel="0" r="143">
      <c r="A143" s="105"/>
      <c r="B143" s="88" t="str">
        <f aca="false">IF(import!A143="","",import!A143)</f>
        <v/>
      </c>
      <c r="C143" s="88" t="str">
        <f aca="false">IF(import!E143="","",import!E143)</f>
        <v/>
      </c>
      <c r="D143" s="88" t="str">
        <f aca="false">IF(import!D143="","",import!D143)</f>
        <v/>
      </c>
      <c r="E143" s="88" t="str">
        <f aca="false">IF(import!B143="","",import!B143)</f>
        <v/>
      </c>
      <c r="F143" s="88" t="str">
        <f aca="false">IF(import!I143="","",import!I143)</f>
        <v/>
      </c>
      <c r="G143" s="88" t="str">
        <f aca="false">IF(import!N143="","",import!N143)</f>
        <v/>
      </c>
      <c r="H143" s="88" t="str">
        <f aca="false">IF(import!K143="","",import!K143)</f>
        <v/>
      </c>
      <c r="I143" s="89" t="str">
        <f aca="false">IF(H143="","",G143-H143)</f>
        <v/>
      </c>
      <c r="K143" s="88" t="str">
        <f aca="false">IF(import!AA143="","",import!AA143)</f>
        <v/>
      </c>
      <c r="L143" s="91"/>
      <c r="M143" s="139"/>
      <c r="N143" s="140"/>
      <c r="O143" s="88" t="str">
        <f aca="false">IF(import!Y143="","",import!Y143)</f>
        <v/>
      </c>
      <c r="P143" s="141"/>
      <c r="Q143" s="141"/>
      <c r="R143" s="141"/>
      <c r="S143" s="142"/>
      <c r="U143" s="76"/>
      <c r="V143" s="136"/>
      <c r="W143" s="76"/>
      <c r="X143" s="76"/>
    </row>
    <row collapsed="false" customFormat="false" customHeight="true" hidden="false" ht="25.5" outlineLevel="0" r="144">
      <c r="A144" s="105"/>
      <c r="B144" s="88" t="str">
        <f aca="false">IF(import!A144="","",import!A144)</f>
        <v/>
      </c>
      <c r="C144" s="88" t="str">
        <f aca="false">IF(import!E144="","",import!E144)</f>
        <v/>
      </c>
      <c r="D144" s="88" t="str">
        <f aca="false">IF(import!D144="","",import!D144)</f>
        <v/>
      </c>
      <c r="E144" s="88" t="str">
        <f aca="false">IF(import!B144="","",import!B144)</f>
        <v/>
      </c>
      <c r="F144" s="88" t="str">
        <f aca="false">IF(import!I144="","",import!I144)</f>
        <v/>
      </c>
      <c r="G144" s="88" t="str">
        <f aca="false">IF(import!N144="","",import!N144)</f>
        <v/>
      </c>
      <c r="H144" s="88" t="str">
        <f aca="false">IF(import!K144="","",import!K144)</f>
        <v/>
      </c>
      <c r="I144" s="89" t="str">
        <f aca="false">IF(H144="","",G144-H144)</f>
        <v/>
      </c>
      <c r="K144" s="88" t="str">
        <f aca="false">IF(import!AA144="","",import!AA144)</f>
        <v/>
      </c>
      <c r="L144" s="91"/>
      <c r="M144" s="139"/>
      <c r="N144" s="140"/>
      <c r="O144" s="88" t="str">
        <f aca="false">IF(import!Y144="","",import!Y144)</f>
        <v/>
      </c>
      <c r="P144" s="141"/>
      <c r="Q144" s="141"/>
      <c r="R144" s="141"/>
      <c r="S144" s="142"/>
      <c r="U144" s="76"/>
      <c r="V144" s="136"/>
      <c r="W144" s="76"/>
      <c r="X144" s="76"/>
    </row>
    <row collapsed="false" customFormat="false" customHeight="true" hidden="false" ht="25.5" outlineLevel="0" r="145">
      <c r="A145" s="105"/>
      <c r="B145" s="88" t="str">
        <f aca="false">IF(import!A145="","",import!A145)</f>
        <v/>
      </c>
      <c r="C145" s="88" t="str">
        <f aca="false">IF(import!E145="","",import!E145)</f>
        <v/>
      </c>
      <c r="D145" s="88" t="str">
        <f aca="false">IF(import!D145="","",import!D145)</f>
        <v/>
      </c>
      <c r="E145" s="88" t="str">
        <f aca="false">IF(import!B145="","",import!B145)</f>
        <v/>
      </c>
      <c r="F145" s="88" t="str">
        <f aca="false">IF(import!I145="","",import!I145)</f>
        <v/>
      </c>
      <c r="G145" s="88" t="str">
        <f aca="false">IF(import!N145="","",import!N145)</f>
        <v/>
      </c>
      <c r="H145" s="88" t="str">
        <f aca="false">IF(import!K145="","",import!K145)</f>
        <v/>
      </c>
      <c r="I145" s="89" t="str">
        <f aca="false">IF(H145="","",G145-H145)</f>
        <v/>
      </c>
      <c r="K145" s="88" t="str">
        <f aca="false">IF(import!AA145="","",import!AA145)</f>
        <v/>
      </c>
      <c r="L145" s="91"/>
      <c r="M145" s="139"/>
      <c r="N145" s="140"/>
      <c r="O145" s="88" t="str">
        <f aca="false">IF(import!Y145="","",import!Y145)</f>
        <v/>
      </c>
      <c r="P145" s="141"/>
      <c r="Q145" s="141"/>
      <c r="R145" s="141"/>
      <c r="S145" s="142"/>
      <c r="U145" s="76"/>
      <c r="V145" s="136"/>
      <c r="W145" s="76"/>
      <c r="X145" s="76"/>
    </row>
    <row collapsed="false" customFormat="false" customHeight="true" hidden="false" ht="25.5" outlineLevel="0" r="146">
      <c r="A146" s="105"/>
      <c r="B146" s="88" t="str">
        <f aca="false">IF(import!A146="","",import!A146)</f>
        <v/>
      </c>
      <c r="C146" s="88" t="str">
        <f aca="false">IF(import!E146="","",import!E146)</f>
        <v/>
      </c>
      <c r="D146" s="88" t="str">
        <f aca="false">IF(import!D146="","",import!D146)</f>
        <v/>
      </c>
      <c r="E146" s="88" t="str">
        <f aca="false">IF(import!B146="","",import!B146)</f>
        <v/>
      </c>
      <c r="F146" s="88" t="str">
        <f aca="false">IF(import!I146="","",import!I146)</f>
        <v/>
      </c>
      <c r="G146" s="88" t="str">
        <f aca="false">IF(import!N146="","",import!N146)</f>
        <v/>
      </c>
      <c r="H146" s="88" t="str">
        <f aca="false">IF(import!K146="","",import!K146)</f>
        <v/>
      </c>
      <c r="I146" s="89" t="str">
        <f aca="false">IF(H146="","",G146-H146)</f>
        <v/>
      </c>
      <c r="K146" s="88" t="str">
        <f aca="false">IF(import!AA146="","",import!AA146)</f>
        <v/>
      </c>
      <c r="L146" s="91"/>
      <c r="M146" s="139"/>
      <c r="N146" s="140"/>
      <c r="O146" s="88" t="str">
        <f aca="false">IF(import!Y146="","",import!Y146)</f>
        <v/>
      </c>
      <c r="P146" s="141"/>
      <c r="Q146" s="141"/>
      <c r="R146" s="141"/>
      <c r="S146" s="142"/>
      <c r="U146" s="76"/>
      <c r="V146" s="136"/>
      <c r="W146" s="76"/>
      <c r="X146" s="76"/>
    </row>
    <row collapsed="false" customFormat="false" customHeight="true" hidden="false" ht="25.5" outlineLevel="0" r="147">
      <c r="A147" s="105"/>
      <c r="B147" s="88" t="str">
        <f aca="false">IF(import!A147="","",import!A147)</f>
        <v/>
      </c>
      <c r="C147" s="88" t="str">
        <f aca="false">IF(import!E147="","",import!E147)</f>
        <v/>
      </c>
      <c r="D147" s="88" t="str">
        <f aca="false">IF(import!D147="","",import!D147)</f>
        <v/>
      </c>
      <c r="E147" s="88" t="str">
        <f aca="false">IF(import!B147="","",import!B147)</f>
        <v/>
      </c>
      <c r="F147" s="88" t="str">
        <f aca="false">IF(import!I147="","",import!I147)</f>
        <v/>
      </c>
      <c r="G147" s="88" t="str">
        <f aca="false">IF(import!N147="","",import!N147)</f>
        <v/>
      </c>
      <c r="H147" s="88" t="str">
        <f aca="false">IF(import!K147="","",import!K147)</f>
        <v/>
      </c>
      <c r="I147" s="89" t="str">
        <f aca="false">IF(H147="","",G147-H147)</f>
        <v/>
      </c>
      <c r="K147" s="88" t="str">
        <f aca="false">IF(import!AA147="","",import!AA147)</f>
        <v/>
      </c>
      <c r="L147" s="91"/>
      <c r="M147" s="139"/>
      <c r="N147" s="140"/>
      <c r="O147" s="88" t="str">
        <f aca="false">IF(import!Y147="","",import!Y147)</f>
        <v/>
      </c>
      <c r="P147" s="141"/>
      <c r="Q147" s="141"/>
      <c r="R147" s="141"/>
      <c r="S147" s="142"/>
      <c r="U147" s="76"/>
      <c r="V147" s="136"/>
      <c r="W147" s="76"/>
      <c r="X147" s="76"/>
    </row>
    <row collapsed="false" customFormat="false" customHeight="true" hidden="false" ht="25.5" outlineLevel="0" r="148">
      <c r="A148" s="105"/>
      <c r="B148" s="88" t="str">
        <f aca="false">IF(import!A148="","",import!A148)</f>
        <v/>
      </c>
      <c r="C148" s="88" t="str">
        <f aca="false">IF(import!E148="","",import!E148)</f>
        <v/>
      </c>
      <c r="D148" s="88" t="str">
        <f aca="false">IF(import!D148="","",import!D148)</f>
        <v/>
      </c>
      <c r="E148" s="88" t="str">
        <f aca="false">IF(import!B148="","",import!B148)</f>
        <v/>
      </c>
      <c r="F148" s="88" t="str">
        <f aca="false">IF(import!I148="","",import!I148)</f>
        <v/>
      </c>
      <c r="G148" s="88" t="str">
        <f aca="false">IF(import!N148="","",import!N148)</f>
        <v/>
      </c>
      <c r="H148" s="88" t="str">
        <f aca="false">IF(import!K148="","",import!K148)</f>
        <v/>
      </c>
      <c r="I148" s="89" t="str">
        <f aca="false">IF(H148="","",G148-H148)</f>
        <v/>
      </c>
      <c r="K148" s="88" t="str">
        <f aca="false">IF(import!AA148="","",import!AA148)</f>
        <v/>
      </c>
      <c r="L148" s="91"/>
      <c r="M148" s="139"/>
      <c r="N148" s="140"/>
      <c r="O148" s="88" t="str">
        <f aca="false">IF(import!Y148="","",import!Y148)</f>
        <v/>
      </c>
      <c r="P148" s="141"/>
      <c r="Q148" s="141"/>
      <c r="R148" s="141"/>
      <c r="S148" s="142"/>
      <c r="U148" s="76"/>
      <c r="V148" s="136"/>
      <c r="W148" s="76"/>
      <c r="X148" s="76"/>
    </row>
    <row collapsed="false" customFormat="false" customHeight="true" hidden="false" ht="25.5" outlineLevel="0" r="149">
      <c r="A149" s="105"/>
      <c r="B149" s="88" t="str">
        <f aca="false">IF(import!A149="","",import!A149)</f>
        <v/>
      </c>
      <c r="C149" s="88" t="str">
        <f aca="false">IF(import!E149="","",import!E149)</f>
        <v/>
      </c>
      <c r="D149" s="88" t="str">
        <f aca="false">IF(import!D149="","",import!D149)</f>
        <v/>
      </c>
      <c r="E149" s="88" t="str">
        <f aca="false">IF(import!B149="","",import!B149)</f>
        <v/>
      </c>
      <c r="F149" s="88" t="str">
        <f aca="false">IF(import!I149="","",import!I149)</f>
        <v/>
      </c>
      <c r="G149" s="88" t="str">
        <f aca="false">IF(import!N149="","",import!N149)</f>
        <v/>
      </c>
      <c r="H149" s="88" t="str">
        <f aca="false">IF(import!K149="","",import!K149)</f>
        <v/>
      </c>
      <c r="I149" s="89" t="str">
        <f aca="false">IF(H149="","",G149-H149)</f>
        <v/>
      </c>
      <c r="K149" s="88" t="str">
        <f aca="false">IF(import!AA149="","",import!AA149)</f>
        <v/>
      </c>
      <c r="L149" s="91"/>
      <c r="M149" s="139"/>
      <c r="N149" s="140"/>
      <c r="O149" s="88" t="str">
        <f aca="false">IF(import!Y149="","",import!Y149)</f>
        <v/>
      </c>
      <c r="P149" s="141"/>
      <c r="Q149" s="141"/>
      <c r="R149" s="141"/>
      <c r="S149" s="142"/>
      <c r="U149" s="76"/>
      <c r="V149" s="136"/>
      <c r="W149" s="76"/>
      <c r="X149" s="76"/>
    </row>
    <row collapsed="false" customFormat="false" customHeight="true" hidden="false" ht="25.5" outlineLevel="0" r="150">
      <c r="A150" s="105"/>
      <c r="B150" s="88" t="str">
        <f aca="false">IF(import!A150="","",import!A150)</f>
        <v/>
      </c>
      <c r="C150" s="88" t="str">
        <f aca="false">IF(import!E150="","",import!E150)</f>
        <v/>
      </c>
      <c r="D150" s="88" t="str">
        <f aca="false">IF(import!D150="","",import!D150)</f>
        <v/>
      </c>
      <c r="E150" s="88" t="str">
        <f aca="false">IF(import!B150="","",import!B150)</f>
        <v/>
      </c>
      <c r="F150" s="88" t="str">
        <f aca="false">IF(import!I150="","",import!I150)</f>
        <v/>
      </c>
      <c r="G150" s="88" t="str">
        <f aca="false">IF(import!N150="","",import!N150)</f>
        <v/>
      </c>
      <c r="H150" s="88" t="str">
        <f aca="false">IF(import!K150="","",import!K150)</f>
        <v/>
      </c>
      <c r="I150" s="89" t="str">
        <f aca="false">IF(H150="","",G150-H150)</f>
        <v/>
      </c>
      <c r="K150" s="88" t="str">
        <f aca="false">IF(import!AA150="","",import!AA150)</f>
        <v/>
      </c>
      <c r="L150" s="91"/>
      <c r="M150" s="139"/>
      <c r="N150" s="140"/>
      <c r="O150" s="88" t="str">
        <f aca="false">IF(import!Y150="","",import!Y150)</f>
        <v/>
      </c>
      <c r="P150" s="141"/>
      <c r="Q150" s="141"/>
      <c r="R150" s="141"/>
      <c r="S150" s="142"/>
      <c r="U150" s="76"/>
      <c r="V150" s="136"/>
      <c r="W150" s="76"/>
      <c r="X150" s="76"/>
    </row>
    <row collapsed="false" customFormat="false" customHeight="true" hidden="false" ht="25.5" outlineLevel="0" r="151">
      <c r="A151" s="105"/>
      <c r="B151" s="88" t="str">
        <f aca="false">IF(import!A151="","",import!A151)</f>
        <v/>
      </c>
      <c r="C151" s="88" t="str">
        <f aca="false">IF(import!E151="","",import!E151)</f>
        <v/>
      </c>
      <c r="D151" s="88" t="str">
        <f aca="false">IF(import!D151="","",import!D151)</f>
        <v/>
      </c>
      <c r="E151" s="88" t="str">
        <f aca="false">IF(import!B151="","",import!B151)</f>
        <v/>
      </c>
      <c r="F151" s="88" t="str">
        <f aca="false">IF(import!I151="","",import!I151)</f>
        <v/>
      </c>
      <c r="G151" s="88" t="str">
        <f aca="false">IF(import!N151="","",import!N151)</f>
        <v/>
      </c>
      <c r="H151" s="88" t="str">
        <f aca="false">IF(import!K151="","",import!K151)</f>
        <v/>
      </c>
      <c r="I151" s="89" t="str">
        <f aca="false">IF(H151="","",G151-H151)</f>
        <v/>
      </c>
      <c r="K151" s="88" t="str">
        <f aca="false">IF(import!AA151="","",import!AA151)</f>
        <v/>
      </c>
      <c r="L151" s="91"/>
      <c r="M151" s="139"/>
      <c r="N151" s="140"/>
      <c r="O151" s="88" t="str">
        <f aca="false">IF(import!Y151="","",import!Y151)</f>
        <v/>
      </c>
      <c r="P151" s="141"/>
      <c r="Q151" s="141"/>
      <c r="R151" s="141"/>
      <c r="S151" s="142"/>
      <c r="U151" s="76"/>
      <c r="V151" s="136"/>
      <c r="W151" s="76"/>
      <c r="X151" s="76"/>
    </row>
    <row collapsed="false" customFormat="false" customHeight="true" hidden="false" ht="25.5" outlineLevel="0" r="152">
      <c r="A152" s="105"/>
      <c r="B152" s="88" t="str">
        <f aca="false">IF(import!A152="","",import!A152)</f>
        <v/>
      </c>
      <c r="C152" s="88" t="str">
        <f aca="false">IF(import!E152="","",import!E152)</f>
        <v/>
      </c>
      <c r="D152" s="88" t="str">
        <f aca="false">IF(import!D152="","",import!D152)</f>
        <v/>
      </c>
      <c r="E152" s="88" t="str">
        <f aca="false">IF(import!B152="","",import!B152)</f>
        <v/>
      </c>
      <c r="F152" s="88" t="str">
        <f aca="false">IF(import!I152="","",import!I152)</f>
        <v/>
      </c>
      <c r="G152" s="88" t="str">
        <f aca="false">IF(import!N152="","",import!N152)</f>
        <v/>
      </c>
      <c r="H152" s="88" t="str">
        <f aca="false">IF(import!K152="","",import!K152)</f>
        <v/>
      </c>
      <c r="I152" s="89" t="str">
        <f aca="false">IF(H152="","",G152-H152)</f>
        <v/>
      </c>
      <c r="K152" s="88" t="str">
        <f aca="false">IF(import!AA152="","",import!AA152)</f>
        <v/>
      </c>
      <c r="L152" s="91"/>
      <c r="M152" s="139"/>
      <c r="N152" s="140"/>
      <c r="O152" s="88" t="str">
        <f aca="false">IF(import!Y152="","",import!Y152)</f>
        <v/>
      </c>
      <c r="P152" s="141"/>
      <c r="Q152" s="141"/>
      <c r="R152" s="141"/>
      <c r="S152" s="142"/>
      <c r="U152" s="76"/>
      <c r="V152" s="136"/>
      <c r="W152" s="76"/>
      <c r="X152" s="76"/>
    </row>
    <row collapsed="false" customFormat="false" customHeight="true" hidden="false" ht="25.5" outlineLevel="0" r="153">
      <c r="A153" s="105"/>
      <c r="B153" s="88" t="str">
        <f aca="false">IF(import!A153="","",import!A153)</f>
        <v/>
      </c>
      <c r="C153" s="88" t="str">
        <f aca="false">IF(import!E153="","",import!E153)</f>
        <v/>
      </c>
      <c r="D153" s="88" t="str">
        <f aca="false">IF(import!D153="","",import!D153)</f>
        <v/>
      </c>
      <c r="E153" s="88" t="str">
        <f aca="false">IF(import!B153="","",import!B153)</f>
        <v/>
      </c>
      <c r="F153" s="88" t="str">
        <f aca="false">IF(import!I153="","",import!I153)</f>
        <v/>
      </c>
      <c r="G153" s="88" t="str">
        <f aca="false">IF(import!N153="","",import!N153)</f>
        <v/>
      </c>
      <c r="H153" s="88" t="str">
        <f aca="false">IF(import!K153="","",import!K153)</f>
        <v/>
      </c>
      <c r="I153" s="89" t="str">
        <f aca="false">IF(H153="","",G153-H153)</f>
        <v/>
      </c>
      <c r="K153" s="88" t="str">
        <f aca="false">IF(import!AA153="","",import!AA153)</f>
        <v/>
      </c>
      <c r="L153" s="91"/>
      <c r="M153" s="139"/>
      <c r="N153" s="140"/>
      <c r="O153" s="88" t="str">
        <f aca="false">IF(import!Y153="","",import!Y153)</f>
        <v/>
      </c>
      <c r="P153" s="141"/>
      <c r="Q153" s="141"/>
      <c r="R153" s="141"/>
      <c r="S153" s="142"/>
      <c r="U153" s="76"/>
      <c r="V153" s="136"/>
      <c r="W153" s="76"/>
      <c r="X153" s="76"/>
    </row>
    <row collapsed="false" customFormat="false" customHeight="true" hidden="false" ht="25.5" outlineLevel="0" r="154">
      <c r="A154" s="105"/>
      <c r="B154" s="88" t="str">
        <f aca="false">IF(import!A154="","",import!A154)</f>
        <v/>
      </c>
      <c r="C154" s="88" t="str">
        <f aca="false">IF(import!E154="","",import!E154)</f>
        <v/>
      </c>
      <c r="D154" s="88" t="str">
        <f aca="false">IF(import!D154="","",import!D154)</f>
        <v/>
      </c>
      <c r="E154" s="88" t="str">
        <f aca="false">IF(import!B154="","",import!B154)</f>
        <v/>
      </c>
      <c r="F154" s="88" t="str">
        <f aca="false">IF(import!I154="","",import!I154)</f>
        <v/>
      </c>
      <c r="G154" s="88" t="str">
        <f aca="false">IF(import!N154="","",import!N154)</f>
        <v/>
      </c>
      <c r="H154" s="88" t="str">
        <f aca="false">IF(import!K154="","",import!K154)</f>
        <v/>
      </c>
      <c r="I154" s="89" t="str">
        <f aca="false">IF(H154="","",G154-H154)</f>
        <v/>
      </c>
      <c r="K154" s="88" t="str">
        <f aca="false">IF(import!AA154="","",import!AA154)</f>
        <v/>
      </c>
      <c r="L154" s="91"/>
      <c r="M154" s="139"/>
      <c r="N154" s="140"/>
      <c r="O154" s="88" t="str">
        <f aca="false">IF(import!Y154="","",import!Y154)</f>
        <v/>
      </c>
      <c r="P154" s="141"/>
      <c r="Q154" s="141"/>
      <c r="R154" s="141"/>
      <c r="S154" s="142"/>
      <c r="U154" s="76"/>
      <c r="V154" s="136"/>
      <c r="W154" s="76"/>
      <c r="X154" s="76"/>
    </row>
    <row collapsed="false" customFormat="false" customHeight="true" hidden="false" ht="25.5" outlineLevel="0" r="155">
      <c r="A155" s="105"/>
      <c r="B155" s="88" t="str">
        <f aca="false">IF(import!A155="","",import!A155)</f>
        <v/>
      </c>
      <c r="C155" s="88" t="str">
        <f aca="false">IF(import!E155="","",import!E155)</f>
        <v/>
      </c>
      <c r="D155" s="88" t="str">
        <f aca="false">IF(import!D155="","",import!D155)</f>
        <v/>
      </c>
      <c r="E155" s="88" t="str">
        <f aca="false">IF(import!B155="","",import!B155)</f>
        <v/>
      </c>
      <c r="F155" s="88" t="str">
        <f aca="false">IF(import!I155="","",import!I155)</f>
        <v/>
      </c>
      <c r="G155" s="88" t="str">
        <f aca="false">IF(import!N155="","",import!N155)</f>
        <v/>
      </c>
      <c r="H155" s="88" t="str">
        <f aca="false">IF(import!K155="","",import!K155)</f>
        <v/>
      </c>
      <c r="I155" s="89" t="str">
        <f aca="false">IF(H155="","",G155-H155)</f>
        <v/>
      </c>
      <c r="K155" s="88" t="str">
        <f aca="false">IF(import!AA155="","",import!AA155)</f>
        <v/>
      </c>
      <c r="L155" s="91"/>
      <c r="M155" s="139"/>
      <c r="N155" s="140"/>
      <c r="O155" s="88" t="str">
        <f aca="false">IF(import!Y155="","",import!Y155)</f>
        <v/>
      </c>
      <c r="P155" s="141"/>
      <c r="Q155" s="141"/>
      <c r="R155" s="141"/>
      <c r="S155" s="142"/>
      <c r="U155" s="76"/>
      <c r="V155" s="136"/>
      <c r="W155" s="76"/>
      <c r="X155" s="76"/>
    </row>
    <row collapsed="false" customFormat="false" customHeight="true" hidden="false" ht="25.5" outlineLevel="0" r="156">
      <c r="A156" s="105"/>
      <c r="B156" s="88" t="str">
        <f aca="false">IF(import!A156="","",import!A156)</f>
        <v/>
      </c>
      <c r="C156" s="88" t="str">
        <f aca="false">IF(import!E156="","",import!E156)</f>
        <v/>
      </c>
      <c r="D156" s="88" t="str">
        <f aca="false">IF(import!D156="","",import!D156)</f>
        <v/>
      </c>
      <c r="E156" s="88" t="str">
        <f aca="false">IF(import!B156="","",import!B156)</f>
        <v/>
      </c>
      <c r="F156" s="88" t="str">
        <f aca="false">IF(import!I156="","",import!I156)</f>
        <v/>
      </c>
      <c r="G156" s="88" t="str">
        <f aca="false">IF(import!N156="","",import!N156)</f>
        <v/>
      </c>
      <c r="H156" s="88" t="str">
        <f aca="false">IF(import!K156="","",import!K156)</f>
        <v/>
      </c>
      <c r="I156" s="89" t="str">
        <f aca="false">IF(H156="","",G156-H156)</f>
        <v/>
      </c>
      <c r="K156" s="88" t="str">
        <f aca="false">IF(import!AA156="","",import!AA156)</f>
        <v/>
      </c>
      <c r="L156" s="91"/>
      <c r="M156" s="139"/>
      <c r="N156" s="140"/>
      <c r="O156" s="88" t="str">
        <f aca="false">IF(import!Y156="","",import!Y156)</f>
        <v/>
      </c>
      <c r="P156" s="141"/>
      <c r="Q156" s="141"/>
      <c r="R156" s="141"/>
      <c r="S156" s="142"/>
      <c r="U156" s="76"/>
      <c r="V156" s="136"/>
      <c r="W156" s="76"/>
      <c r="X156" s="76"/>
    </row>
    <row collapsed="false" customFormat="false" customHeight="true" hidden="false" ht="25.5" outlineLevel="0" r="157">
      <c r="A157" s="105"/>
      <c r="B157" s="88" t="str">
        <f aca="false">IF(import!A157="","",import!A157)</f>
        <v/>
      </c>
      <c r="C157" s="88" t="str">
        <f aca="false">IF(import!E157="","",import!E157)</f>
        <v/>
      </c>
      <c r="D157" s="88" t="str">
        <f aca="false">IF(import!D157="","",import!D157)</f>
        <v/>
      </c>
      <c r="E157" s="88" t="str">
        <f aca="false">IF(import!B157="","",import!B157)</f>
        <v/>
      </c>
      <c r="F157" s="88" t="str">
        <f aca="false">IF(import!I157="","",import!I157)</f>
        <v/>
      </c>
      <c r="G157" s="88" t="str">
        <f aca="false">IF(import!N157="","",import!N157)</f>
        <v/>
      </c>
      <c r="H157" s="88" t="str">
        <f aca="false">IF(import!K157="","",import!K157)</f>
        <v/>
      </c>
      <c r="I157" s="89" t="str">
        <f aca="false">IF(H157="","",G157-H157)</f>
        <v/>
      </c>
      <c r="K157" s="88" t="str">
        <f aca="false">IF(import!AA157="","",import!AA157)</f>
        <v/>
      </c>
      <c r="L157" s="91"/>
      <c r="M157" s="139"/>
      <c r="N157" s="140"/>
      <c r="O157" s="88" t="str">
        <f aca="false">IF(import!Y157="","",import!Y157)</f>
        <v/>
      </c>
      <c r="P157" s="141"/>
      <c r="Q157" s="141"/>
      <c r="R157" s="141"/>
      <c r="S157" s="142"/>
      <c r="U157" s="76"/>
      <c r="V157" s="136"/>
      <c r="W157" s="76"/>
      <c r="X157" s="76"/>
    </row>
    <row collapsed="false" customFormat="false" customHeight="true" hidden="false" ht="25.5" outlineLevel="0" r="158">
      <c r="A158" s="105"/>
      <c r="B158" s="88" t="str">
        <f aca="false">IF(import!A158="","",import!A158)</f>
        <v/>
      </c>
      <c r="C158" s="88" t="str">
        <f aca="false">IF(import!E158="","",import!E158)</f>
        <v/>
      </c>
      <c r="D158" s="88" t="str">
        <f aca="false">IF(import!D158="","",import!D158)</f>
        <v/>
      </c>
      <c r="E158" s="88" t="str">
        <f aca="false">IF(import!B158="","",import!B158)</f>
        <v/>
      </c>
      <c r="F158" s="88" t="str">
        <f aca="false">IF(import!I158="","",import!I158)</f>
        <v/>
      </c>
      <c r="G158" s="88" t="str">
        <f aca="false">IF(import!N158="","",import!N158)</f>
        <v/>
      </c>
      <c r="H158" s="88" t="str">
        <f aca="false">IF(import!K158="","",import!K158)</f>
        <v/>
      </c>
      <c r="I158" s="89" t="str">
        <f aca="false">IF(H158="","",G158-H158)</f>
        <v/>
      </c>
      <c r="K158" s="88" t="str">
        <f aca="false">IF(import!AA158="","",import!AA158)</f>
        <v/>
      </c>
      <c r="L158" s="91"/>
      <c r="M158" s="139"/>
      <c r="N158" s="140"/>
      <c r="O158" s="88" t="str">
        <f aca="false">IF(import!Y158="","",import!Y158)</f>
        <v/>
      </c>
      <c r="P158" s="141"/>
      <c r="Q158" s="141"/>
      <c r="R158" s="141"/>
      <c r="S158" s="142"/>
      <c r="U158" s="76"/>
      <c r="V158" s="136"/>
      <c r="W158" s="76"/>
      <c r="X158" s="76"/>
    </row>
    <row collapsed="false" customFormat="false" customHeight="true" hidden="false" ht="25.5" outlineLevel="0" r="159">
      <c r="A159" s="105"/>
      <c r="B159" s="88" t="str">
        <f aca="false">IF(import!A159="","",import!A159)</f>
        <v/>
      </c>
      <c r="C159" s="88" t="str">
        <f aca="false">IF(import!E159="","",import!E159)</f>
        <v/>
      </c>
      <c r="D159" s="88" t="str">
        <f aca="false">IF(import!D159="","",import!D159)</f>
        <v/>
      </c>
      <c r="E159" s="88" t="str">
        <f aca="false">IF(import!B159="","",import!B159)</f>
        <v/>
      </c>
      <c r="F159" s="88" t="str">
        <f aca="false">IF(import!I159="","",import!I159)</f>
        <v/>
      </c>
      <c r="G159" s="88" t="str">
        <f aca="false">IF(import!N159="","",import!N159)</f>
        <v/>
      </c>
      <c r="H159" s="88" t="str">
        <f aca="false">IF(import!K159="","",import!K159)</f>
        <v/>
      </c>
      <c r="I159" s="89" t="str">
        <f aca="false">IF(H159="","",G159-H159)</f>
        <v/>
      </c>
      <c r="K159" s="88" t="str">
        <f aca="false">IF(import!AA159="","",import!AA159)</f>
        <v/>
      </c>
      <c r="L159" s="91"/>
      <c r="M159" s="139"/>
      <c r="N159" s="140"/>
      <c r="O159" s="88" t="str">
        <f aca="false">IF(import!Y159="","",import!Y159)</f>
        <v/>
      </c>
      <c r="P159" s="141"/>
      <c r="Q159" s="141"/>
      <c r="R159" s="141"/>
      <c r="S159" s="142"/>
      <c r="U159" s="76"/>
      <c r="V159" s="136"/>
      <c r="W159" s="76"/>
      <c r="X159" s="76"/>
    </row>
    <row collapsed="false" customFormat="false" customHeight="true" hidden="false" ht="25.5" outlineLevel="0" r="160">
      <c r="A160" s="105"/>
      <c r="B160" s="88" t="str">
        <f aca="false">IF(import!A160="","",import!A160)</f>
        <v/>
      </c>
      <c r="C160" s="88" t="str">
        <f aca="false">IF(import!E160="","",import!E160)</f>
        <v/>
      </c>
      <c r="D160" s="88" t="str">
        <f aca="false">IF(import!D160="","",import!D160)</f>
        <v/>
      </c>
      <c r="E160" s="88" t="str">
        <f aca="false">IF(import!B160="","",import!B160)</f>
        <v/>
      </c>
      <c r="F160" s="88" t="str">
        <f aca="false">IF(import!I160="","",import!I160)</f>
        <v/>
      </c>
      <c r="G160" s="88" t="str">
        <f aca="false">IF(import!N160="","",import!N160)</f>
        <v/>
      </c>
      <c r="H160" s="88" t="str">
        <f aca="false">IF(import!K160="","",import!K160)</f>
        <v/>
      </c>
      <c r="I160" s="89" t="str">
        <f aca="false">IF(H160="","",G160-H160)</f>
        <v/>
      </c>
      <c r="K160" s="88" t="str">
        <f aca="false">IF(import!AA160="","",import!AA160)</f>
        <v/>
      </c>
      <c r="L160" s="91"/>
      <c r="M160" s="139"/>
      <c r="N160" s="140"/>
      <c r="O160" s="88" t="str">
        <f aca="false">IF(import!Y160="","",import!Y160)</f>
        <v/>
      </c>
      <c r="P160" s="141"/>
      <c r="Q160" s="141"/>
      <c r="R160" s="141"/>
      <c r="S160" s="142"/>
      <c r="U160" s="76"/>
      <c r="V160" s="136"/>
      <c r="W160" s="76"/>
      <c r="X160" s="76"/>
    </row>
    <row collapsed="false" customFormat="false" customHeight="true" hidden="false" ht="25.5" outlineLevel="0" r="161">
      <c r="A161" s="105"/>
      <c r="B161" s="88" t="str">
        <f aca="false">IF(import!A161="","",import!A161)</f>
        <v/>
      </c>
      <c r="C161" s="88" t="str">
        <f aca="false">IF(import!E161="","",import!E161)</f>
        <v/>
      </c>
      <c r="D161" s="88" t="str">
        <f aca="false">IF(import!D161="","",import!D161)</f>
        <v/>
      </c>
      <c r="E161" s="88" t="str">
        <f aca="false">IF(import!B161="","",import!B161)</f>
        <v/>
      </c>
      <c r="F161" s="88" t="str">
        <f aca="false">IF(import!I161="","",import!I161)</f>
        <v/>
      </c>
      <c r="G161" s="88" t="str">
        <f aca="false">IF(import!N161="","",import!N161)</f>
        <v/>
      </c>
      <c r="H161" s="88" t="str">
        <f aca="false">IF(import!K161="","",import!K161)</f>
        <v/>
      </c>
      <c r="I161" s="89" t="str">
        <f aca="false">IF(H161="","",G161-H161)</f>
        <v/>
      </c>
      <c r="K161" s="88" t="str">
        <f aca="false">IF(import!AA161="","",import!AA161)</f>
        <v/>
      </c>
      <c r="L161" s="91"/>
      <c r="M161" s="139"/>
      <c r="N161" s="140"/>
      <c r="O161" s="88" t="str">
        <f aca="false">IF(import!Y161="","",import!Y161)</f>
        <v/>
      </c>
      <c r="P161" s="141"/>
      <c r="Q161" s="141"/>
      <c r="R161" s="141"/>
      <c r="S161" s="142"/>
      <c r="U161" s="76"/>
      <c r="V161" s="136"/>
      <c r="W161" s="76"/>
      <c r="X161" s="76"/>
    </row>
    <row collapsed="false" customFormat="false" customHeight="true" hidden="false" ht="25.5" outlineLevel="0" r="162">
      <c r="A162" s="105"/>
      <c r="B162" s="88" t="str">
        <f aca="false">IF(import!A162="","",import!A162)</f>
        <v/>
      </c>
      <c r="C162" s="88" t="str">
        <f aca="false">IF(import!E162="","",import!E162)</f>
        <v/>
      </c>
      <c r="D162" s="88" t="str">
        <f aca="false">IF(import!D162="","",import!D162)</f>
        <v/>
      </c>
      <c r="E162" s="88" t="str">
        <f aca="false">IF(import!B162="","",import!B162)</f>
        <v/>
      </c>
      <c r="F162" s="88" t="str">
        <f aca="false">IF(import!I162="","",import!I162)</f>
        <v/>
      </c>
      <c r="G162" s="88" t="str">
        <f aca="false">IF(import!N162="","",import!N162)</f>
        <v/>
      </c>
      <c r="H162" s="88" t="str">
        <f aca="false">IF(import!K162="","",import!K162)</f>
        <v/>
      </c>
      <c r="I162" s="89" t="str">
        <f aca="false">IF(H162="","",G162-H162)</f>
        <v/>
      </c>
      <c r="K162" s="88" t="str">
        <f aca="false">IF(import!AA162="","",import!AA162)</f>
        <v/>
      </c>
      <c r="L162" s="91"/>
      <c r="M162" s="139"/>
      <c r="N162" s="140"/>
      <c r="O162" s="88" t="str">
        <f aca="false">IF(import!Y162="","",import!Y162)</f>
        <v/>
      </c>
      <c r="P162" s="141"/>
      <c r="Q162" s="141"/>
      <c r="R162" s="141"/>
      <c r="S162" s="142"/>
      <c r="U162" s="76"/>
      <c r="V162" s="136"/>
      <c r="W162" s="76"/>
      <c r="X162" s="76"/>
    </row>
    <row collapsed="false" customFormat="false" customHeight="true" hidden="false" ht="25.5" outlineLevel="0" r="163">
      <c r="A163" s="105"/>
      <c r="B163" s="88" t="str">
        <f aca="false">IF(import!A163="","",import!A163)</f>
        <v/>
      </c>
      <c r="C163" s="88" t="str">
        <f aca="false">IF(import!E163="","",import!E163)</f>
        <v/>
      </c>
      <c r="D163" s="88" t="str">
        <f aca="false">IF(import!D163="","",import!D163)</f>
        <v/>
      </c>
      <c r="E163" s="88" t="str">
        <f aca="false">IF(import!B163="","",import!B163)</f>
        <v/>
      </c>
      <c r="F163" s="88" t="str">
        <f aca="false">IF(import!I163="","",import!I163)</f>
        <v/>
      </c>
      <c r="G163" s="88" t="str">
        <f aca="false">IF(import!N163="","",import!N163)</f>
        <v/>
      </c>
      <c r="H163" s="88" t="str">
        <f aca="false">IF(import!K163="","",import!K163)</f>
        <v/>
      </c>
      <c r="I163" s="89" t="str">
        <f aca="false">IF(H163="","",G163-H163)</f>
        <v/>
      </c>
      <c r="K163" s="88" t="str">
        <f aca="false">IF(import!AA163="","",import!AA163)</f>
        <v/>
      </c>
      <c r="L163" s="91"/>
      <c r="M163" s="139"/>
      <c r="N163" s="140"/>
      <c r="O163" s="88" t="str">
        <f aca="false">IF(import!Y163="","",import!Y163)</f>
        <v/>
      </c>
      <c r="P163" s="141"/>
      <c r="Q163" s="141"/>
      <c r="R163" s="141"/>
      <c r="S163" s="142"/>
      <c r="U163" s="76"/>
      <c r="V163" s="136"/>
      <c r="W163" s="76"/>
      <c r="X163" s="76"/>
    </row>
    <row collapsed="false" customFormat="false" customHeight="true" hidden="false" ht="25.5" outlineLevel="0" r="164">
      <c r="A164" s="105"/>
      <c r="B164" s="88" t="str">
        <f aca="false">IF(import!A164="","",import!A164)</f>
        <v/>
      </c>
      <c r="C164" s="88" t="str">
        <f aca="false">IF(import!E164="","",import!E164)</f>
        <v/>
      </c>
      <c r="D164" s="88" t="str">
        <f aca="false">IF(import!D164="","",import!D164)</f>
        <v/>
      </c>
      <c r="E164" s="88" t="str">
        <f aca="false">IF(import!B164="","",import!B164)</f>
        <v/>
      </c>
      <c r="F164" s="88" t="str">
        <f aca="false">IF(import!I164="","",import!I164)</f>
        <v/>
      </c>
      <c r="G164" s="88" t="str">
        <f aca="false">IF(import!N164="","",import!N164)</f>
        <v/>
      </c>
      <c r="H164" s="88" t="str">
        <f aca="false">IF(import!K164="","",import!K164)</f>
        <v/>
      </c>
      <c r="I164" s="89" t="str">
        <f aca="false">IF(H164="","",G164-H164)</f>
        <v/>
      </c>
      <c r="K164" s="88" t="str">
        <f aca="false">IF(import!AA164="","",import!AA164)</f>
        <v/>
      </c>
      <c r="L164" s="91"/>
      <c r="M164" s="139"/>
      <c r="N164" s="140"/>
      <c r="O164" s="88" t="str">
        <f aca="false">IF(import!Y164="","",import!Y164)</f>
        <v/>
      </c>
      <c r="P164" s="141"/>
      <c r="Q164" s="141"/>
      <c r="R164" s="141"/>
      <c r="S164" s="142"/>
      <c r="U164" s="76"/>
      <c r="V164" s="136"/>
      <c r="W164" s="76"/>
      <c r="X164" s="76"/>
    </row>
    <row collapsed="false" customFormat="false" customHeight="true" hidden="false" ht="25.5" outlineLevel="0" r="165">
      <c r="A165" s="105"/>
      <c r="B165" s="88" t="str">
        <f aca="false">IF(import!A165="","",import!A165)</f>
        <v/>
      </c>
      <c r="C165" s="88" t="str">
        <f aca="false">IF(import!E165="","",import!E165)</f>
        <v/>
      </c>
      <c r="D165" s="88" t="str">
        <f aca="false">IF(import!D165="","",import!D165)</f>
        <v/>
      </c>
      <c r="E165" s="88" t="str">
        <f aca="false">IF(import!B165="","",import!B165)</f>
        <v/>
      </c>
      <c r="F165" s="88" t="str">
        <f aca="false">IF(import!I165="","",import!I165)</f>
        <v/>
      </c>
      <c r="G165" s="88" t="str">
        <f aca="false">IF(import!N165="","",import!N165)</f>
        <v/>
      </c>
      <c r="H165" s="88" t="str">
        <f aca="false">IF(import!K165="","",import!K165)</f>
        <v/>
      </c>
      <c r="I165" s="89" t="str">
        <f aca="false">IF(H165="","",G165-H165)</f>
        <v/>
      </c>
      <c r="K165" s="88" t="str">
        <f aca="false">IF(import!AA165="","",import!AA165)</f>
        <v/>
      </c>
      <c r="L165" s="91"/>
      <c r="M165" s="139"/>
      <c r="N165" s="140"/>
      <c r="O165" s="88" t="str">
        <f aca="false">IF(import!Y165="","",import!Y165)</f>
        <v/>
      </c>
      <c r="P165" s="141"/>
      <c r="Q165" s="141"/>
      <c r="R165" s="141"/>
      <c r="S165" s="142"/>
      <c r="U165" s="76"/>
      <c r="V165" s="136"/>
      <c r="W165" s="76"/>
      <c r="X165" s="76"/>
    </row>
    <row collapsed="false" customFormat="false" customHeight="true" hidden="false" ht="25.5" outlineLevel="0" r="166">
      <c r="A166" s="105"/>
      <c r="B166" s="88" t="str">
        <f aca="false">IF(import!A166="","",import!A166)</f>
        <v/>
      </c>
      <c r="C166" s="88" t="str">
        <f aca="false">IF(import!E166="","",import!E166)</f>
        <v/>
      </c>
      <c r="D166" s="88" t="str">
        <f aca="false">IF(import!D166="","",import!D166)</f>
        <v/>
      </c>
      <c r="E166" s="88" t="str">
        <f aca="false">IF(import!B166="","",import!B166)</f>
        <v/>
      </c>
      <c r="F166" s="88" t="str">
        <f aca="false">IF(import!I166="","",import!I166)</f>
        <v/>
      </c>
      <c r="G166" s="88" t="str">
        <f aca="false">IF(import!N166="","",import!N166)</f>
        <v/>
      </c>
      <c r="H166" s="88" t="str">
        <f aca="false">IF(import!K166="","",import!K166)</f>
        <v/>
      </c>
      <c r="I166" s="89" t="str">
        <f aca="false">IF(H166="","",G166-H166)</f>
        <v/>
      </c>
      <c r="K166" s="88" t="str">
        <f aca="false">IF(import!AA166="","",import!AA166)</f>
        <v/>
      </c>
      <c r="L166" s="91"/>
      <c r="M166" s="139"/>
      <c r="N166" s="140"/>
      <c r="O166" s="88" t="str">
        <f aca="false">IF(import!Y166="","",import!Y166)</f>
        <v/>
      </c>
      <c r="P166" s="141"/>
      <c r="Q166" s="141"/>
      <c r="R166" s="141"/>
      <c r="S166" s="142"/>
      <c r="U166" s="76"/>
      <c r="V166" s="136"/>
      <c r="W166" s="76"/>
      <c r="X166" s="76"/>
    </row>
    <row collapsed="false" customFormat="false" customHeight="true" hidden="false" ht="25.5" outlineLevel="0" r="167">
      <c r="A167" s="105"/>
      <c r="B167" s="88" t="str">
        <f aca="false">IF(import!A167="","",import!A167)</f>
        <v/>
      </c>
      <c r="C167" s="88" t="str">
        <f aca="false">IF(import!E167="","",import!E167)</f>
        <v/>
      </c>
      <c r="D167" s="88" t="str">
        <f aca="false">IF(import!D167="","",import!D167)</f>
        <v/>
      </c>
      <c r="E167" s="88" t="str">
        <f aca="false">IF(import!B167="","",import!B167)</f>
        <v/>
      </c>
      <c r="F167" s="88" t="str">
        <f aca="false">IF(import!I167="","",import!I167)</f>
        <v/>
      </c>
      <c r="G167" s="88" t="str">
        <f aca="false">IF(import!N167="","",import!N167)</f>
        <v/>
      </c>
      <c r="H167" s="88" t="str">
        <f aca="false">IF(import!K167="","",import!K167)</f>
        <v/>
      </c>
      <c r="I167" s="89" t="str">
        <f aca="false">IF(H167="","",G167-H167)</f>
        <v/>
      </c>
      <c r="K167" s="88" t="str">
        <f aca="false">IF(import!AA167="","",import!AA167)</f>
        <v/>
      </c>
      <c r="L167" s="91"/>
      <c r="M167" s="139"/>
      <c r="N167" s="140"/>
      <c r="O167" s="88" t="str">
        <f aca="false">IF(import!Y167="","",import!Y167)</f>
        <v/>
      </c>
      <c r="P167" s="141"/>
      <c r="Q167" s="141"/>
      <c r="R167" s="141"/>
      <c r="S167" s="142"/>
      <c r="U167" s="76"/>
      <c r="V167" s="136"/>
      <c r="W167" s="76"/>
      <c r="X167" s="76"/>
    </row>
    <row collapsed="false" customFormat="false" customHeight="true" hidden="false" ht="25.5" outlineLevel="0" r="168">
      <c r="A168" s="105"/>
      <c r="B168" s="88" t="str">
        <f aca="false">IF(import!A168="","",import!A168)</f>
        <v/>
      </c>
      <c r="C168" s="88" t="str">
        <f aca="false">IF(import!E168="","",import!E168)</f>
        <v/>
      </c>
      <c r="D168" s="88" t="str">
        <f aca="false">IF(import!D168="","",import!D168)</f>
        <v/>
      </c>
      <c r="E168" s="88" t="str">
        <f aca="false">IF(import!B168="","",import!B168)</f>
        <v/>
      </c>
      <c r="F168" s="88" t="str">
        <f aca="false">IF(import!I168="","",import!I168)</f>
        <v/>
      </c>
      <c r="G168" s="88" t="str">
        <f aca="false">IF(import!N168="","",import!N168)</f>
        <v/>
      </c>
      <c r="H168" s="88" t="str">
        <f aca="false">IF(import!K168="","",import!K168)</f>
        <v/>
      </c>
      <c r="I168" s="89" t="str">
        <f aca="false">IF(H168="","",G168-H168)</f>
        <v/>
      </c>
      <c r="K168" s="88" t="str">
        <f aca="false">IF(import!AA168="","",import!AA168)</f>
        <v/>
      </c>
      <c r="L168" s="91"/>
      <c r="M168" s="139"/>
      <c r="N168" s="140"/>
      <c r="O168" s="88" t="str">
        <f aca="false">IF(import!Y168="","",import!Y168)</f>
        <v/>
      </c>
      <c r="P168" s="141"/>
      <c r="Q168" s="141"/>
      <c r="R168" s="141"/>
      <c r="S168" s="142"/>
      <c r="U168" s="76"/>
      <c r="V168" s="136"/>
      <c r="W168" s="76"/>
      <c r="X168" s="76"/>
    </row>
    <row collapsed="false" customFormat="false" customHeight="true" hidden="false" ht="25.5" outlineLevel="0" r="169">
      <c r="A169" s="105"/>
      <c r="B169" s="88" t="str">
        <f aca="false">IF(import!A169="","",import!A169)</f>
        <v/>
      </c>
      <c r="C169" s="88" t="str">
        <f aca="false">IF(import!E169="","",import!E169)</f>
        <v/>
      </c>
      <c r="D169" s="88" t="str">
        <f aca="false">IF(import!D169="","",import!D169)</f>
        <v/>
      </c>
      <c r="E169" s="88" t="str">
        <f aca="false">IF(import!B169="","",import!B169)</f>
        <v/>
      </c>
      <c r="F169" s="88" t="str">
        <f aca="false">IF(import!I169="","",import!I169)</f>
        <v/>
      </c>
      <c r="G169" s="88" t="str">
        <f aca="false">IF(import!N169="","",import!N169)</f>
        <v/>
      </c>
      <c r="H169" s="88" t="str">
        <f aca="false">IF(import!K169="","",import!K169)</f>
        <v/>
      </c>
      <c r="I169" s="89" t="str">
        <f aca="false">IF(H169="","",G169-H169)</f>
        <v/>
      </c>
      <c r="K169" s="88" t="str">
        <f aca="false">IF(import!AA169="","",import!AA169)</f>
        <v/>
      </c>
      <c r="L169" s="91"/>
      <c r="M169" s="139"/>
      <c r="N169" s="140"/>
      <c r="O169" s="88" t="str">
        <f aca="false">IF(import!Y169="","",import!Y169)</f>
        <v/>
      </c>
      <c r="P169" s="141"/>
      <c r="Q169" s="141"/>
      <c r="R169" s="141"/>
      <c r="S169" s="142"/>
      <c r="U169" s="76"/>
      <c r="V169" s="136"/>
      <c r="W169" s="76"/>
      <c r="X169" s="76"/>
    </row>
    <row collapsed="false" customFormat="false" customHeight="true" hidden="false" ht="25.5" outlineLevel="0" r="170">
      <c r="A170" s="105"/>
      <c r="B170" s="88" t="str">
        <f aca="false">IF(import!A170="","",import!A170)</f>
        <v/>
      </c>
      <c r="C170" s="88" t="str">
        <f aca="false">IF(import!E170="","",import!E170)</f>
        <v/>
      </c>
      <c r="D170" s="88" t="str">
        <f aca="false">IF(import!D170="","",import!D170)</f>
        <v/>
      </c>
      <c r="E170" s="88" t="str">
        <f aca="false">IF(import!B170="","",import!B170)</f>
        <v/>
      </c>
      <c r="F170" s="88" t="str">
        <f aca="false">IF(import!I170="","",import!I170)</f>
        <v/>
      </c>
      <c r="G170" s="88" t="str">
        <f aca="false">IF(import!N170="","",import!N170)</f>
        <v/>
      </c>
      <c r="H170" s="88" t="str">
        <f aca="false">IF(import!K170="","",import!K170)</f>
        <v/>
      </c>
      <c r="I170" s="89" t="str">
        <f aca="false">IF(H170="","",G170-H170)</f>
        <v/>
      </c>
      <c r="K170" s="88" t="str">
        <f aca="false">IF(import!AA170="","",import!AA170)</f>
        <v/>
      </c>
      <c r="L170" s="91"/>
      <c r="M170" s="139"/>
      <c r="N170" s="140"/>
      <c r="O170" s="88" t="str">
        <f aca="false">IF(import!Y170="","",import!Y170)</f>
        <v/>
      </c>
      <c r="P170" s="141"/>
      <c r="Q170" s="141"/>
      <c r="R170" s="141"/>
      <c r="S170" s="142"/>
      <c r="U170" s="76"/>
      <c r="V170" s="136"/>
      <c r="W170" s="76"/>
      <c r="X170" s="76"/>
    </row>
    <row collapsed="false" customFormat="false" customHeight="true" hidden="false" ht="25.5" outlineLevel="0" r="171">
      <c r="A171" s="105"/>
      <c r="B171" s="88" t="str">
        <f aca="false">IF(import!A171="","",import!A171)</f>
        <v/>
      </c>
      <c r="C171" s="88" t="str">
        <f aca="false">IF(import!E171="","",import!E171)</f>
        <v/>
      </c>
      <c r="D171" s="88" t="str">
        <f aca="false">IF(import!D171="","",import!D171)</f>
        <v/>
      </c>
      <c r="E171" s="88" t="str">
        <f aca="false">IF(import!B171="","",import!B171)</f>
        <v/>
      </c>
      <c r="F171" s="88" t="str">
        <f aca="false">IF(import!I171="","",import!I171)</f>
        <v/>
      </c>
      <c r="G171" s="88" t="str">
        <f aca="false">IF(import!N171="","",import!N171)</f>
        <v/>
      </c>
      <c r="H171" s="88" t="str">
        <f aca="false">IF(import!K171="","",import!K171)</f>
        <v/>
      </c>
      <c r="I171" s="89" t="str">
        <f aca="false">IF(H171="","",G171-H171)</f>
        <v/>
      </c>
      <c r="K171" s="88" t="str">
        <f aca="false">IF(import!AA171="","",import!AA171)</f>
        <v/>
      </c>
      <c r="L171" s="91"/>
      <c r="M171" s="139"/>
      <c r="N171" s="140"/>
      <c r="O171" s="88" t="str">
        <f aca="false">IF(import!Y171="","",import!Y171)</f>
        <v/>
      </c>
      <c r="P171" s="141"/>
      <c r="Q171" s="141"/>
      <c r="R171" s="141"/>
      <c r="S171" s="142"/>
      <c r="U171" s="76"/>
      <c r="V171" s="136"/>
      <c r="W171" s="76"/>
      <c r="X171" s="76"/>
    </row>
    <row collapsed="false" customFormat="false" customHeight="true" hidden="false" ht="25.5" outlineLevel="0" r="172">
      <c r="A172" s="105"/>
      <c r="B172" s="88" t="str">
        <f aca="false">IF(import!A172="","",import!A172)</f>
        <v/>
      </c>
      <c r="C172" s="88" t="str">
        <f aca="false">IF(import!E172="","",import!E172)</f>
        <v/>
      </c>
      <c r="D172" s="88" t="str">
        <f aca="false">IF(import!D172="","",import!D172)</f>
        <v/>
      </c>
      <c r="E172" s="88" t="str">
        <f aca="false">IF(import!B172="","",import!B172)</f>
        <v/>
      </c>
      <c r="F172" s="88" t="str">
        <f aca="false">IF(import!I172="","",import!I172)</f>
        <v/>
      </c>
      <c r="G172" s="88" t="str">
        <f aca="false">IF(import!N172="","",import!N172)</f>
        <v/>
      </c>
      <c r="H172" s="88" t="str">
        <f aca="false">IF(import!K172="","",import!K172)</f>
        <v/>
      </c>
      <c r="I172" s="89" t="str">
        <f aca="false">IF(H172="","",G172-H172)</f>
        <v/>
      </c>
      <c r="K172" s="88" t="str">
        <f aca="false">IF(import!AA172="","",import!AA172)</f>
        <v/>
      </c>
      <c r="L172" s="91"/>
      <c r="M172" s="139"/>
      <c r="N172" s="140"/>
      <c r="O172" s="88" t="str">
        <f aca="false">IF(import!Y172="","",import!Y172)</f>
        <v/>
      </c>
      <c r="P172" s="141"/>
      <c r="Q172" s="141"/>
      <c r="R172" s="141"/>
      <c r="S172" s="142"/>
      <c r="U172" s="76"/>
      <c r="V172" s="136"/>
      <c r="W172" s="76"/>
      <c r="X172" s="76"/>
    </row>
    <row collapsed="false" customFormat="false" customHeight="true" hidden="false" ht="25.5" outlineLevel="0" r="173">
      <c r="A173" s="105"/>
      <c r="B173" s="88" t="str">
        <f aca="false">IF(import!A173="","",import!A173)</f>
        <v/>
      </c>
      <c r="C173" s="88" t="str">
        <f aca="false">IF(import!E173="","",import!E173)</f>
        <v/>
      </c>
      <c r="D173" s="88" t="str">
        <f aca="false">IF(import!D173="","",import!D173)</f>
        <v/>
      </c>
      <c r="E173" s="88" t="str">
        <f aca="false">IF(import!B173="","",import!B173)</f>
        <v/>
      </c>
      <c r="F173" s="88" t="str">
        <f aca="false">IF(import!I173="","",import!I173)</f>
        <v/>
      </c>
      <c r="G173" s="88" t="str">
        <f aca="false">IF(import!N173="","",import!N173)</f>
        <v/>
      </c>
      <c r="H173" s="88" t="str">
        <f aca="false">IF(import!K173="","",import!K173)</f>
        <v/>
      </c>
      <c r="I173" s="89" t="str">
        <f aca="false">IF(H173="","",G173-H173)</f>
        <v/>
      </c>
      <c r="K173" s="88" t="str">
        <f aca="false">IF(import!AA173="","",import!AA173)</f>
        <v/>
      </c>
      <c r="L173" s="91"/>
      <c r="M173" s="139"/>
      <c r="N173" s="140"/>
      <c r="O173" s="88" t="str">
        <f aca="false">IF(import!Y173="","",import!Y173)</f>
        <v/>
      </c>
      <c r="P173" s="141"/>
      <c r="Q173" s="141"/>
      <c r="R173" s="141"/>
      <c r="S173" s="142"/>
      <c r="U173" s="76"/>
      <c r="V173" s="136"/>
      <c r="W173" s="76"/>
      <c r="X173" s="76"/>
    </row>
    <row collapsed="false" customFormat="false" customHeight="true" hidden="false" ht="25.5" outlineLevel="0" r="174">
      <c r="A174" s="105"/>
      <c r="B174" s="88" t="str">
        <f aca="false">IF(import!A174="","",import!A174)</f>
        <v/>
      </c>
      <c r="C174" s="88" t="str">
        <f aca="false">IF(import!E174="","",import!E174)</f>
        <v/>
      </c>
      <c r="D174" s="88" t="str">
        <f aca="false">IF(import!D174="","",import!D174)</f>
        <v/>
      </c>
      <c r="E174" s="88" t="str">
        <f aca="false">IF(import!B174="","",import!B174)</f>
        <v/>
      </c>
      <c r="F174" s="88" t="str">
        <f aca="false">IF(import!I174="","",import!I174)</f>
        <v/>
      </c>
      <c r="G174" s="88" t="str">
        <f aca="false">IF(import!N174="","",import!N174)</f>
        <v/>
      </c>
      <c r="H174" s="88" t="str">
        <f aca="false">IF(import!K174="","",import!K174)</f>
        <v/>
      </c>
      <c r="I174" s="89" t="str">
        <f aca="false">IF(H174="","",G174-H174)</f>
        <v/>
      </c>
      <c r="K174" s="88" t="str">
        <f aca="false">IF(import!AA174="","",import!AA174)</f>
        <v/>
      </c>
      <c r="L174" s="91"/>
      <c r="M174" s="139"/>
      <c r="N174" s="140"/>
      <c r="O174" s="88" t="str">
        <f aca="false">IF(import!Y174="","",import!Y174)</f>
        <v/>
      </c>
      <c r="P174" s="141"/>
      <c r="Q174" s="141"/>
      <c r="R174" s="141"/>
      <c r="S174" s="142"/>
      <c r="U174" s="76"/>
      <c r="V174" s="136"/>
      <c r="W174" s="76"/>
      <c r="X174" s="76"/>
    </row>
    <row collapsed="false" customFormat="false" customHeight="true" hidden="false" ht="25.5" outlineLevel="0" r="175">
      <c r="A175" s="105"/>
      <c r="B175" s="88" t="str">
        <f aca="false">IF(import!A175="","",import!A175)</f>
        <v/>
      </c>
      <c r="C175" s="88" t="str">
        <f aca="false">IF(import!E175="","",import!E175)</f>
        <v/>
      </c>
      <c r="D175" s="88" t="str">
        <f aca="false">IF(import!D175="","",import!D175)</f>
        <v/>
      </c>
      <c r="E175" s="88" t="str">
        <f aca="false">IF(import!B175="","",import!B175)</f>
        <v/>
      </c>
      <c r="F175" s="88" t="str">
        <f aca="false">IF(import!I175="","",import!I175)</f>
        <v/>
      </c>
      <c r="G175" s="88" t="str">
        <f aca="false">IF(import!N175="","",import!N175)</f>
        <v/>
      </c>
      <c r="H175" s="88" t="str">
        <f aca="false">IF(import!K175="","",import!K175)</f>
        <v/>
      </c>
      <c r="I175" s="89" t="str">
        <f aca="false">IF(H175="","",G175-H175)</f>
        <v/>
      </c>
      <c r="K175" s="88" t="str">
        <f aca="false">IF(import!AA175="","",import!AA175)</f>
        <v/>
      </c>
      <c r="L175" s="91"/>
      <c r="M175" s="139"/>
      <c r="N175" s="140"/>
      <c r="O175" s="88" t="str">
        <f aca="false">IF(import!Y175="","",import!Y175)</f>
        <v/>
      </c>
      <c r="P175" s="141"/>
      <c r="Q175" s="141"/>
      <c r="R175" s="141"/>
      <c r="S175" s="142"/>
      <c r="U175" s="76"/>
      <c r="V175" s="136"/>
      <c r="W175" s="76"/>
      <c r="X175" s="76"/>
    </row>
    <row collapsed="false" customFormat="false" customHeight="true" hidden="false" ht="25.5" outlineLevel="0" r="176">
      <c r="A176" s="105"/>
      <c r="B176" s="88" t="str">
        <f aca="false">IF(import!A176="","",import!A176)</f>
        <v/>
      </c>
      <c r="C176" s="88" t="str">
        <f aca="false">IF(import!E176="","",import!E176)</f>
        <v/>
      </c>
      <c r="D176" s="88" t="str">
        <f aca="false">IF(import!D176="","",import!D176)</f>
        <v/>
      </c>
      <c r="E176" s="88" t="str">
        <f aca="false">IF(import!B176="","",import!B176)</f>
        <v/>
      </c>
      <c r="F176" s="88" t="str">
        <f aca="false">IF(import!I176="","",import!I176)</f>
        <v/>
      </c>
      <c r="G176" s="88" t="str">
        <f aca="false">IF(import!N176="","",import!N176)</f>
        <v/>
      </c>
      <c r="H176" s="88" t="str">
        <f aca="false">IF(import!K176="","",import!K176)</f>
        <v/>
      </c>
      <c r="I176" s="89" t="str">
        <f aca="false">IF(H176="","",G176-H176)</f>
        <v/>
      </c>
      <c r="K176" s="88" t="str">
        <f aca="false">IF(import!AA176="","",import!AA176)</f>
        <v/>
      </c>
      <c r="L176" s="91"/>
      <c r="M176" s="139"/>
      <c r="N176" s="140"/>
      <c r="O176" s="88" t="str">
        <f aca="false">IF(import!Y176="","",import!Y176)</f>
        <v/>
      </c>
      <c r="P176" s="141"/>
      <c r="Q176" s="141"/>
      <c r="R176" s="141"/>
      <c r="S176" s="142"/>
      <c r="U176" s="76"/>
      <c r="V176" s="136"/>
      <c r="W176" s="76"/>
      <c r="X176" s="76"/>
    </row>
    <row collapsed="false" customFormat="false" customHeight="true" hidden="false" ht="25.5" outlineLevel="0" r="177">
      <c r="A177" s="105"/>
      <c r="B177" s="88" t="str">
        <f aca="false">IF(import!A177="","",import!A177)</f>
        <v/>
      </c>
      <c r="C177" s="88" t="str">
        <f aca="false">IF(import!E177="","",import!E177)</f>
        <v/>
      </c>
      <c r="D177" s="88" t="str">
        <f aca="false">IF(import!D177="","",import!D177)</f>
        <v/>
      </c>
      <c r="E177" s="88" t="str">
        <f aca="false">IF(import!B177="","",import!B177)</f>
        <v/>
      </c>
      <c r="F177" s="88" t="str">
        <f aca="false">IF(import!I177="","",import!I177)</f>
        <v/>
      </c>
      <c r="G177" s="88" t="str">
        <f aca="false">IF(import!N177="","",import!N177)</f>
        <v/>
      </c>
      <c r="H177" s="88" t="str">
        <f aca="false">IF(import!K177="","",import!K177)</f>
        <v/>
      </c>
      <c r="I177" s="89" t="str">
        <f aca="false">IF(H177="","",G177-H177)</f>
        <v/>
      </c>
      <c r="K177" s="88" t="str">
        <f aca="false">IF(import!AA177="","",import!AA177)</f>
        <v/>
      </c>
      <c r="L177" s="91"/>
      <c r="M177" s="139"/>
      <c r="N177" s="140"/>
      <c r="O177" s="88" t="str">
        <f aca="false">IF(import!Y177="","",import!Y177)</f>
        <v/>
      </c>
      <c r="P177" s="141"/>
      <c r="Q177" s="141"/>
      <c r="R177" s="141"/>
      <c r="S177" s="142"/>
      <c r="U177" s="76"/>
      <c r="V177" s="136"/>
      <c r="W177" s="76"/>
      <c r="X177" s="76"/>
    </row>
    <row collapsed="false" customFormat="false" customHeight="true" hidden="false" ht="25.5" outlineLevel="0" r="178">
      <c r="A178" s="105"/>
      <c r="B178" s="88" t="str">
        <f aca="false">IF(import!A178="","",import!A178)</f>
        <v/>
      </c>
      <c r="C178" s="88" t="str">
        <f aca="false">IF(import!E178="","",import!E178)</f>
        <v/>
      </c>
      <c r="D178" s="88" t="str">
        <f aca="false">IF(import!D178="","",import!D178)</f>
        <v/>
      </c>
      <c r="E178" s="88" t="str">
        <f aca="false">IF(import!B178="","",import!B178)</f>
        <v/>
      </c>
      <c r="F178" s="88" t="str">
        <f aca="false">IF(import!I178="","",import!I178)</f>
        <v/>
      </c>
      <c r="G178" s="88" t="str">
        <f aca="false">IF(import!N178="","",import!N178)</f>
        <v/>
      </c>
      <c r="H178" s="88" t="str">
        <f aca="false">IF(import!K178="","",import!K178)</f>
        <v/>
      </c>
      <c r="I178" s="89" t="str">
        <f aca="false">IF(H178="","",G178-H178)</f>
        <v/>
      </c>
      <c r="K178" s="88" t="str">
        <f aca="false">IF(import!AA178="","",import!AA178)</f>
        <v/>
      </c>
      <c r="L178" s="91"/>
      <c r="M178" s="139"/>
      <c r="N178" s="140"/>
      <c r="O178" s="88" t="str">
        <f aca="false">IF(import!Y178="","",import!Y178)</f>
        <v/>
      </c>
      <c r="P178" s="141"/>
      <c r="Q178" s="141"/>
      <c r="R178" s="141"/>
      <c r="S178" s="142"/>
      <c r="U178" s="76"/>
      <c r="V178" s="136"/>
      <c r="W178" s="76"/>
      <c r="X178" s="76"/>
    </row>
    <row collapsed="false" customFormat="false" customHeight="true" hidden="false" ht="25.5" outlineLevel="0" r="179">
      <c r="A179" s="105"/>
      <c r="B179" s="88" t="str">
        <f aca="false">IF(import!A179="","",import!A179)</f>
        <v/>
      </c>
      <c r="C179" s="88" t="str">
        <f aca="false">IF(import!E179="","",import!E179)</f>
        <v/>
      </c>
      <c r="D179" s="88" t="str">
        <f aca="false">IF(import!D179="","",import!D179)</f>
        <v/>
      </c>
      <c r="E179" s="88" t="str">
        <f aca="false">IF(import!B179="","",import!B179)</f>
        <v/>
      </c>
      <c r="F179" s="88" t="str">
        <f aca="false">IF(import!I179="","",import!I179)</f>
        <v/>
      </c>
      <c r="G179" s="88" t="str">
        <f aca="false">IF(import!N179="","",import!N179)</f>
        <v/>
      </c>
      <c r="H179" s="88" t="str">
        <f aca="false">IF(import!K179="","",import!K179)</f>
        <v/>
      </c>
      <c r="I179" s="89" t="str">
        <f aca="false">IF(H179="","",G179-H179)</f>
        <v/>
      </c>
      <c r="K179" s="88" t="str">
        <f aca="false">IF(import!AA179="","",import!AA179)</f>
        <v/>
      </c>
      <c r="L179" s="91"/>
      <c r="M179" s="139"/>
      <c r="N179" s="140"/>
      <c r="O179" s="88" t="str">
        <f aca="false">IF(import!Y179="","",import!Y179)</f>
        <v/>
      </c>
      <c r="P179" s="141"/>
      <c r="Q179" s="141"/>
      <c r="R179" s="141"/>
      <c r="S179" s="142"/>
      <c r="U179" s="76"/>
      <c r="V179" s="136"/>
      <c r="W179" s="76"/>
      <c r="X179" s="76"/>
    </row>
    <row collapsed="false" customFormat="false" customHeight="true" hidden="false" ht="25.5" outlineLevel="0" r="180">
      <c r="A180" s="105"/>
      <c r="B180" s="88" t="str">
        <f aca="false">IF(import!A180="","",import!A180)</f>
        <v/>
      </c>
      <c r="C180" s="88" t="str">
        <f aca="false">IF(import!E180="","",import!E180)</f>
        <v/>
      </c>
      <c r="D180" s="88" t="str">
        <f aca="false">IF(import!D180="","",import!D180)</f>
        <v/>
      </c>
      <c r="E180" s="88" t="str">
        <f aca="false">IF(import!B180="","",import!B180)</f>
        <v/>
      </c>
      <c r="F180" s="88" t="str">
        <f aca="false">IF(import!I180="","",import!I180)</f>
        <v/>
      </c>
      <c r="G180" s="88" t="str">
        <f aca="false">IF(import!N180="","",import!N180)</f>
        <v/>
      </c>
      <c r="H180" s="88" t="str">
        <f aca="false">IF(import!K180="","",import!K180)</f>
        <v/>
      </c>
      <c r="I180" s="89" t="str">
        <f aca="false">IF(H180="","",G180-H180)</f>
        <v/>
      </c>
      <c r="K180" s="88" t="str">
        <f aca="false">IF(import!AA180="","",import!AA180)</f>
        <v/>
      </c>
      <c r="L180" s="91"/>
      <c r="M180" s="139"/>
      <c r="N180" s="140"/>
      <c r="O180" s="88" t="str">
        <f aca="false">IF(import!Y180="","",import!Y180)</f>
        <v/>
      </c>
      <c r="P180" s="141"/>
      <c r="Q180" s="141"/>
      <c r="R180" s="141"/>
      <c r="S180" s="142"/>
      <c r="U180" s="76"/>
      <c r="V180" s="136"/>
      <c r="W180" s="76"/>
      <c r="X180" s="76"/>
    </row>
    <row collapsed="false" customFormat="false" customHeight="true" hidden="false" ht="25.5" outlineLevel="0" r="181">
      <c r="A181" s="105"/>
      <c r="B181" s="88" t="str">
        <f aca="false">IF(import!A181="","",import!A181)</f>
        <v/>
      </c>
      <c r="C181" s="88" t="str">
        <f aca="false">IF(import!E181="","",import!E181)</f>
        <v/>
      </c>
      <c r="D181" s="88" t="str">
        <f aca="false">IF(import!D181="","",import!D181)</f>
        <v/>
      </c>
      <c r="E181" s="88" t="str">
        <f aca="false">IF(import!B181="","",import!B181)</f>
        <v/>
      </c>
      <c r="F181" s="88" t="str">
        <f aca="false">IF(import!I181="","",import!I181)</f>
        <v/>
      </c>
      <c r="G181" s="88" t="str">
        <f aca="false">IF(import!N181="","",import!N181)</f>
        <v/>
      </c>
      <c r="H181" s="88" t="str">
        <f aca="false">IF(import!K181="","",import!K181)</f>
        <v/>
      </c>
      <c r="I181" s="89" t="str">
        <f aca="false">IF(H181="","",G181-H181)</f>
        <v/>
      </c>
      <c r="K181" s="88" t="str">
        <f aca="false">IF(import!AA181="","",import!AA181)</f>
        <v/>
      </c>
      <c r="L181" s="91"/>
      <c r="M181" s="139"/>
      <c r="N181" s="140"/>
      <c r="O181" s="88" t="str">
        <f aca="false">IF(import!Y181="","",import!Y181)</f>
        <v/>
      </c>
      <c r="P181" s="141"/>
      <c r="Q181" s="141"/>
      <c r="R181" s="141"/>
      <c r="S181" s="142"/>
      <c r="U181" s="76"/>
      <c r="V181" s="136"/>
      <c r="W181" s="76"/>
      <c r="X181" s="76"/>
    </row>
    <row collapsed="false" customFormat="false" customHeight="true" hidden="false" ht="25.5" outlineLevel="0" r="182">
      <c r="A182" s="105"/>
      <c r="B182" s="88" t="str">
        <f aca="false">IF(import!A182="","",import!A182)</f>
        <v/>
      </c>
      <c r="C182" s="88" t="str">
        <f aca="false">IF(import!E182="","",import!E182)</f>
        <v/>
      </c>
      <c r="D182" s="88" t="str">
        <f aca="false">IF(import!D182="","",import!D182)</f>
        <v/>
      </c>
      <c r="E182" s="88" t="str">
        <f aca="false">IF(import!B182="","",import!B182)</f>
        <v/>
      </c>
      <c r="F182" s="88" t="str">
        <f aca="false">IF(import!I182="","",import!I182)</f>
        <v/>
      </c>
      <c r="G182" s="88" t="str">
        <f aca="false">IF(import!N182="","",import!N182)</f>
        <v/>
      </c>
      <c r="H182" s="88" t="str">
        <f aca="false">IF(import!K182="","",import!K182)</f>
        <v/>
      </c>
      <c r="I182" s="89" t="str">
        <f aca="false">IF(H182="","",G182-H182)</f>
        <v/>
      </c>
      <c r="K182" s="88" t="str">
        <f aca="false">IF(import!AA182="","",import!AA182)</f>
        <v/>
      </c>
      <c r="L182" s="91"/>
      <c r="M182" s="139"/>
      <c r="N182" s="140"/>
      <c r="O182" s="88" t="str">
        <f aca="false">IF(import!Y182="","",import!Y182)</f>
        <v/>
      </c>
      <c r="P182" s="141"/>
      <c r="Q182" s="141"/>
      <c r="R182" s="141"/>
      <c r="S182" s="142"/>
      <c r="U182" s="76"/>
      <c r="V182" s="136"/>
      <c r="W182" s="76"/>
      <c r="X182" s="76"/>
    </row>
    <row collapsed="false" customFormat="false" customHeight="true" hidden="false" ht="25.5" outlineLevel="0" r="183">
      <c r="A183" s="105"/>
      <c r="B183" s="88" t="str">
        <f aca="false">IF(import!A183="","",import!A183)</f>
        <v/>
      </c>
      <c r="C183" s="88" t="str">
        <f aca="false">IF(import!E183="","",import!E183)</f>
        <v/>
      </c>
      <c r="D183" s="88" t="str">
        <f aca="false">IF(import!D183="","",import!D183)</f>
        <v/>
      </c>
      <c r="E183" s="88" t="str">
        <f aca="false">IF(import!B183="","",import!B183)</f>
        <v/>
      </c>
      <c r="F183" s="88" t="str">
        <f aca="false">IF(import!I183="","",import!I183)</f>
        <v/>
      </c>
      <c r="G183" s="88" t="str">
        <f aca="false">IF(import!N183="","",import!N183)</f>
        <v/>
      </c>
      <c r="H183" s="88" t="str">
        <f aca="false">IF(import!K183="","",import!K183)</f>
        <v/>
      </c>
      <c r="I183" s="89" t="str">
        <f aca="false">IF(H183="","",G183-H183)</f>
        <v/>
      </c>
      <c r="K183" s="88" t="str">
        <f aca="false">IF(import!AA183="","",import!AA183)</f>
        <v/>
      </c>
      <c r="L183" s="91"/>
      <c r="M183" s="139"/>
      <c r="N183" s="140"/>
      <c r="O183" s="88" t="str">
        <f aca="false">IF(import!Y183="","",import!Y183)</f>
        <v/>
      </c>
      <c r="P183" s="141"/>
      <c r="Q183" s="141"/>
      <c r="R183" s="141"/>
      <c r="S183" s="142"/>
      <c r="U183" s="76"/>
      <c r="V183" s="136"/>
      <c r="W183" s="76"/>
      <c r="X183" s="76"/>
    </row>
    <row collapsed="false" customFormat="false" customHeight="true" hidden="false" ht="25.5" outlineLevel="0" r="184">
      <c r="A184" s="105"/>
      <c r="B184" s="88" t="str">
        <f aca="false">IF(import!A184="","",import!A184)</f>
        <v/>
      </c>
      <c r="C184" s="88" t="str">
        <f aca="false">IF(import!E184="","",import!E184)</f>
        <v/>
      </c>
      <c r="D184" s="88" t="str">
        <f aca="false">IF(import!D184="","",import!D184)</f>
        <v/>
      </c>
      <c r="E184" s="88" t="str">
        <f aca="false">IF(import!B184="","",import!B184)</f>
        <v/>
      </c>
      <c r="F184" s="88" t="str">
        <f aca="false">IF(import!I184="","",import!I184)</f>
        <v/>
      </c>
      <c r="G184" s="88" t="str">
        <f aca="false">IF(import!N184="","",import!N184)</f>
        <v/>
      </c>
      <c r="H184" s="88" t="str">
        <f aca="false">IF(import!K184="","",import!K184)</f>
        <v/>
      </c>
      <c r="I184" s="89" t="str">
        <f aca="false">IF(H184="","",G184-H184)</f>
        <v/>
      </c>
      <c r="K184" s="88" t="str">
        <f aca="false">IF(import!AA184="","",import!AA184)</f>
        <v/>
      </c>
      <c r="L184" s="91"/>
      <c r="M184" s="139"/>
      <c r="N184" s="140"/>
      <c r="O184" s="88" t="str">
        <f aca="false">IF(import!Y184="","",import!Y184)</f>
        <v/>
      </c>
      <c r="P184" s="141"/>
      <c r="Q184" s="141"/>
      <c r="R184" s="141"/>
      <c r="S184" s="142"/>
      <c r="U184" s="76"/>
      <c r="V184" s="136"/>
      <c r="W184" s="76"/>
      <c r="X184" s="76"/>
    </row>
    <row collapsed="false" customFormat="false" customHeight="true" hidden="false" ht="25.5" outlineLevel="0" r="185">
      <c r="A185" s="105"/>
      <c r="B185" s="88" t="str">
        <f aca="false">IF(import!A185="","",import!A185)</f>
        <v/>
      </c>
      <c r="C185" s="88" t="str">
        <f aca="false">IF(import!E185="","",import!E185)</f>
        <v/>
      </c>
      <c r="D185" s="88" t="str">
        <f aca="false">IF(import!D185="","",import!D185)</f>
        <v/>
      </c>
      <c r="E185" s="88" t="str">
        <f aca="false">IF(import!B185="","",import!B185)</f>
        <v/>
      </c>
      <c r="F185" s="88" t="str">
        <f aca="false">IF(import!I185="","",import!I185)</f>
        <v/>
      </c>
      <c r="G185" s="88" t="str">
        <f aca="false">IF(import!N185="","",import!N185)</f>
        <v/>
      </c>
      <c r="H185" s="88" t="str">
        <f aca="false">IF(import!K185="","",import!K185)</f>
        <v/>
      </c>
      <c r="I185" s="89" t="str">
        <f aca="false">IF(H185="","",G185-H185)</f>
        <v/>
      </c>
      <c r="K185" s="88" t="str">
        <f aca="false">IF(import!AA185="","",import!AA185)</f>
        <v/>
      </c>
      <c r="L185" s="91"/>
      <c r="M185" s="139"/>
      <c r="N185" s="140"/>
      <c r="O185" s="88" t="str">
        <f aca="false">IF(import!Y185="","",import!Y185)</f>
        <v/>
      </c>
      <c r="P185" s="141"/>
      <c r="Q185" s="141"/>
      <c r="R185" s="141"/>
      <c r="S185" s="142"/>
      <c r="U185" s="76"/>
      <c r="V185" s="136"/>
      <c r="W185" s="76"/>
      <c r="X185" s="76"/>
    </row>
    <row collapsed="false" customFormat="false" customHeight="true" hidden="false" ht="25.5" outlineLevel="0" r="186">
      <c r="A186" s="105"/>
      <c r="B186" s="88" t="str">
        <f aca="false">IF(import!A186="","",import!A186)</f>
        <v/>
      </c>
      <c r="C186" s="88" t="str">
        <f aca="false">IF(import!E186="","",import!E186)</f>
        <v/>
      </c>
      <c r="D186" s="88" t="str">
        <f aca="false">IF(import!D186="","",import!D186)</f>
        <v/>
      </c>
      <c r="E186" s="88" t="str">
        <f aca="false">IF(import!B186="","",import!B186)</f>
        <v/>
      </c>
      <c r="F186" s="88" t="str">
        <f aca="false">IF(import!I186="","",import!I186)</f>
        <v/>
      </c>
      <c r="G186" s="88" t="str">
        <f aca="false">IF(import!N186="","",import!N186)</f>
        <v/>
      </c>
      <c r="H186" s="88" t="str">
        <f aca="false">IF(import!K186="","",import!K186)</f>
        <v/>
      </c>
      <c r="I186" s="89" t="str">
        <f aca="false">IF(H186="","",G186-H186)</f>
        <v/>
      </c>
      <c r="K186" s="88" t="str">
        <f aca="false">IF(import!AA186="","",import!AA186)</f>
        <v/>
      </c>
      <c r="L186" s="91"/>
      <c r="M186" s="139"/>
      <c r="N186" s="140"/>
      <c r="O186" s="88" t="str">
        <f aca="false">IF(import!Y186="","",import!Y186)</f>
        <v/>
      </c>
      <c r="P186" s="141"/>
      <c r="Q186" s="141"/>
      <c r="R186" s="141"/>
      <c r="S186" s="142"/>
      <c r="U186" s="76"/>
      <c r="V186" s="136"/>
      <c r="W186" s="76"/>
      <c r="X186" s="76"/>
    </row>
    <row collapsed="false" customFormat="false" customHeight="true" hidden="false" ht="25.5" outlineLevel="0" r="187">
      <c r="A187" s="105"/>
      <c r="B187" s="88" t="str">
        <f aca="false">IF(import!A187="","",import!A187)</f>
        <v/>
      </c>
      <c r="C187" s="88" t="str">
        <f aca="false">IF(import!E187="","",import!E187)</f>
        <v/>
      </c>
      <c r="D187" s="88" t="str">
        <f aca="false">IF(import!D187="","",import!D187)</f>
        <v/>
      </c>
      <c r="E187" s="88" t="str">
        <f aca="false">IF(import!B187="","",import!B187)</f>
        <v/>
      </c>
      <c r="F187" s="88" t="str">
        <f aca="false">IF(import!I187="","",import!I187)</f>
        <v/>
      </c>
      <c r="G187" s="88" t="str">
        <f aca="false">IF(import!N187="","",import!N187)</f>
        <v/>
      </c>
      <c r="H187" s="88" t="str">
        <f aca="false">IF(import!K187="","",import!K187)</f>
        <v/>
      </c>
      <c r="I187" s="89" t="str">
        <f aca="false">IF(H187="","",G187-H187)</f>
        <v/>
      </c>
      <c r="K187" s="88" t="str">
        <f aca="false">IF(import!AA187="","",import!AA187)</f>
        <v/>
      </c>
      <c r="L187" s="91"/>
      <c r="M187" s="139"/>
      <c r="N187" s="140"/>
      <c r="O187" s="88" t="str">
        <f aca="false">IF(import!Y187="","",import!Y187)</f>
        <v/>
      </c>
      <c r="P187" s="141"/>
      <c r="Q187" s="141"/>
      <c r="R187" s="141"/>
      <c r="S187" s="142"/>
      <c r="U187" s="76"/>
      <c r="V187" s="136"/>
      <c r="W187" s="76"/>
      <c r="X187" s="76"/>
    </row>
    <row collapsed="false" customFormat="false" customHeight="true" hidden="false" ht="25.5" outlineLevel="0" r="188">
      <c r="A188" s="105"/>
      <c r="B188" s="88" t="str">
        <f aca="false">IF(import!A188="","",import!A188)</f>
        <v/>
      </c>
      <c r="C188" s="88" t="str">
        <f aca="false">IF(import!E188="","",import!E188)</f>
        <v/>
      </c>
      <c r="D188" s="88" t="str">
        <f aca="false">IF(import!D188="","",import!D188)</f>
        <v/>
      </c>
      <c r="E188" s="88" t="str">
        <f aca="false">IF(import!B188="","",import!B188)</f>
        <v/>
      </c>
      <c r="F188" s="88" t="str">
        <f aca="false">IF(import!I188="","",import!I188)</f>
        <v/>
      </c>
      <c r="G188" s="88" t="str">
        <f aca="false">IF(import!N188="","",import!N188)</f>
        <v/>
      </c>
      <c r="H188" s="88" t="str">
        <f aca="false">IF(import!K188="","",import!K188)</f>
        <v/>
      </c>
      <c r="I188" s="89" t="str">
        <f aca="false">IF(H188="","",G188-H188)</f>
        <v/>
      </c>
      <c r="K188" s="88" t="str">
        <f aca="false">IF(import!AA188="","",import!AA188)</f>
        <v/>
      </c>
      <c r="L188" s="91"/>
      <c r="M188" s="139"/>
      <c r="N188" s="140"/>
      <c r="O188" s="88" t="str">
        <f aca="false">IF(import!Y188="","",import!Y188)</f>
        <v/>
      </c>
      <c r="P188" s="141"/>
      <c r="Q188" s="141"/>
      <c r="R188" s="141"/>
      <c r="S188" s="142"/>
      <c r="U188" s="76"/>
      <c r="V188" s="136"/>
      <c r="W188" s="76"/>
      <c r="X188" s="76"/>
    </row>
    <row collapsed="false" customFormat="false" customHeight="true" hidden="false" ht="25.5" outlineLevel="0" r="189">
      <c r="A189" s="105"/>
      <c r="B189" s="88" t="str">
        <f aca="false">IF(import!A189="","",import!A189)</f>
        <v/>
      </c>
      <c r="C189" s="88" t="str">
        <f aca="false">IF(import!E189="","",import!E189)</f>
        <v/>
      </c>
      <c r="D189" s="88" t="str">
        <f aca="false">IF(import!D189="","",import!D189)</f>
        <v/>
      </c>
      <c r="E189" s="88" t="str">
        <f aca="false">IF(import!B189="","",import!B189)</f>
        <v/>
      </c>
      <c r="F189" s="88" t="str">
        <f aca="false">IF(import!I189="","",import!I189)</f>
        <v/>
      </c>
      <c r="G189" s="88" t="str">
        <f aca="false">IF(import!N189="","",import!N189)</f>
        <v/>
      </c>
      <c r="H189" s="88" t="str">
        <f aca="false">IF(import!K189="","",import!K189)</f>
        <v/>
      </c>
      <c r="I189" s="89" t="str">
        <f aca="false">IF(H189="","",G189-H189)</f>
        <v/>
      </c>
      <c r="K189" s="88" t="str">
        <f aca="false">IF(import!AA189="","",import!AA189)</f>
        <v/>
      </c>
      <c r="L189" s="91"/>
      <c r="M189" s="139"/>
      <c r="N189" s="140"/>
      <c r="O189" s="88" t="str">
        <f aca="false">IF(import!Y189="","",import!Y189)</f>
        <v/>
      </c>
      <c r="P189" s="141"/>
      <c r="Q189" s="141"/>
      <c r="R189" s="141"/>
      <c r="S189" s="142"/>
      <c r="U189" s="76"/>
      <c r="V189" s="136"/>
      <c r="W189" s="76"/>
      <c r="X189" s="76"/>
    </row>
    <row collapsed="false" customFormat="false" customHeight="true" hidden="false" ht="25.5" outlineLevel="0" r="190">
      <c r="A190" s="105"/>
      <c r="B190" s="88" t="str">
        <f aca="false">IF(import!A190="","",import!A190)</f>
        <v/>
      </c>
      <c r="C190" s="88" t="str">
        <f aca="false">IF(import!E190="","",import!E190)</f>
        <v/>
      </c>
      <c r="D190" s="88" t="str">
        <f aca="false">IF(import!D190="","",import!D190)</f>
        <v/>
      </c>
      <c r="E190" s="88" t="str">
        <f aca="false">IF(import!B190="","",import!B190)</f>
        <v/>
      </c>
      <c r="F190" s="88" t="str">
        <f aca="false">IF(import!I190="","",import!I190)</f>
        <v/>
      </c>
      <c r="G190" s="88" t="str">
        <f aca="false">IF(import!N190="","",import!N190)</f>
        <v/>
      </c>
      <c r="H190" s="88" t="str">
        <f aca="false">IF(import!K190="","",import!K190)</f>
        <v/>
      </c>
      <c r="I190" s="89" t="str">
        <f aca="false">IF(H190="","",G190-H190)</f>
        <v/>
      </c>
      <c r="K190" s="88" t="str">
        <f aca="false">IF(import!AA190="","",import!AA190)</f>
        <v/>
      </c>
      <c r="L190" s="91"/>
      <c r="M190" s="139"/>
      <c r="N190" s="140"/>
      <c r="O190" s="88" t="str">
        <f aca="false">IF(import!Y190="","",import!Y190)</f>
        <v/>
      </c>
      <c r="P190" s="141"/>
      <c r="Q190" s="141"/>
      <c r="R190" s="141"/>
      <c r="S190" s="142"/>
      <c r="U190" s="76"/>
      <c r="V190" s="136"/>
      <c r="W190" s="76"/>
      <c r="X190" s="76"/>
    </row>
    <row collapsed="false" customFormat="false" customHeight="true" hidden="false" ht="25.5" outlineLevel="0" r="191">
      <c r="A191" s="105"/>
      <c r="B191" s="88" t="str">
        <f aca="false">IF(import!A191="","",import!A191)</f>
        <v/>
      </c>
      <c r="C191" s="88" t="str">
        <f aca="false">IF(import!E191="","",import!E191)</f>
        <v/>
      </c>
      <c r="D191" s="88" t="str">
        <f aca="false">IF(import!D191="","",import!D191)</f>
        <v/>
      </c>
      <c r="E191" s="88" t="str">
        <f aca="false">IF(import!B191="","",import!B191)</f>
        <v/>
      </c>
      <c r="F191" s="88" t="str">
        <f aca="false">IF(import!I191="","",import!I191)</f>
        <v/>
      </c>
      <c r="G191" s="88" t="str">
        <f aca="false">IF(import!N191="","",import!N191)</f>
        <v/>
      </c>
      <c r="H191" s="88" t="str">
        <f aca="false">IF(import!K191="","",import!K191)</f>
        <v/>
      </c>
      <c r="I191" s="89" t="str">
        <f aca="false">IF(H191="","",G191-H191)</f>
        <v/>
      </c>
      <c r="K191" s="88" t="str">
        <f aca="false">IF(import!AA191="","",import!AA191)</f>
        <v/>
      </c>
      <c r="L191" s="91"/>
      <c r="M191" s="139"/>
      <c r="N191" s="140"/>
      <c r="O191" s="88" t="str">
        <f aca="false">IF(import!Y191="","",import!Y191)</f>
        <v/>
      </c>
      <c r="P191" s="141"/>
      <c r="Q191" s="141"/>
      <c r="R191" s="141"/>
      <c r="S191" s="142"/>
      <c r="U191" s="76"/>
      <c r="V191" s="136"/>
      <c r="W191" s="76"/>
      <c r="X191" s="76"/>
    </row>
    <row collapsed="false" customFormat="false" customHeight="true" hidden="false" ht="25.5" outlineLevel="0" r="192">
      <c r="A192" s="105"/>
      <c r="B192" s="88" t="str">
        <f aca="false">IF(import!A192="","",import!A192)</f>
        <v/>
      </c>
      <c r="C192" s="88" t="str">
        <f aca="false">IF(import!E192="","",import!E192)</f>
        <v/>
      </c>
      <c r="D192" s="88" t="str">
        <f aca="false">IF(import!D192="","",import!D192)</f>
        <v/>
      </c>
      <c r="E192" s="88" t="str">
        <f aca="false">IF(import!B192="","",import!B192)</f>
        <v/>
      </c>
      <c r="F192" s="88" t="str">
        <f aca="false">IF(import!I192="","",import!I192)</f>
        <v/>
      </c>
      <c r="G192" s="88" t="str">
        <f aca="false">IF(import!N192="","",import!N192)</f>
        <v/>
      </c>
      <c r="H192" s="88" t="str">
        <f aca="false">IF(import!K192="","",import!K192)</f>
        <v/>
      </c>
      <c r="I192" s="89" t="str">
        <f aca="false">IF(H192="","",G192-H192)</f>
        <v/>
      </c>
      <c r="K192" s="88" t="str">
        <f aca="false">IF(import!AA192="","",import!AA192)</f>
        <v/>
      </c>
      <c r="L192" s="91"/>
      <c r="M192" s="139"/>
      <c r="N192" s="140"/>
      <c r="O192" s="88" t="str">
        <f aca="false">IF(import!Y192="","",import!Y192)</f>
        <v/>
      </c>
      <c r="P192" s="141"/>
      <c r="Q192" s="141"/>
      <c r="R192" s="141"/>
      <c r="S192" s="142"/>
      <c r="U192" s="76"/>
      <c r="V192" s="136"/>
      <c r="W192" s="76"/>
      <c r="X192" s="76"/>
    </row>
    <row collapsed="false" customFormat="false" customHeight="true" hidden="false" ht="25.5" outlineLevel="0" r="193">
      <c r="A193" s="105"/>
      <c r="B193" s="88" t="str">
        <f aca="false">IF(import!A193="","",import!A193)</f>
        <v/>
      </c>
      <c r="C193" s="88" t="str">
        <f aca="false">IF(import!E193="","",import!E193)</f>
        <v/>
      </c>
      <c r="D193" s="88" t="str">
        <f aca="false">IF(import!D193="","",import!D193)</f>
        <v/>
      </c>
      <c r="E193" s="88" t="str">
        <f aca="false">IF(import!B193="","",import!B193)</f>
        <v/>
      </c>
      <c r="F193" s="88" t="str">
        <f aca="false">IF(import!I193="","",import!I193)</f>
        <v/>
      </c>
      <c r="G193" s="88" t="str">
        <f aca="false">IF(import!N193="","",import!N193)</f>
        <v/>
      </c>
      <c r="H193" s="88" t="str">
        <f aca="false">IF(import!K193="","",import!K193)</f>
        <v/>
      </c>
      <c r="I193" s="89" t="str">
        <f aca="false">IF(H193="","",G193-H193)</f>
        <v/>
      </c>
      <c r="K193" s="88" t="str">
        <f aca="false">IF(import!AA193="","",import!AA193)</f>
        <v/>
      </c>
      <c r="L193" s="91"/>
      <c r="M193" s="139"/>
      <c r="N193" s="140"/>
      <c r="O193" s="88" t="str">
        <f aca="false">IF(import!Y193="","",import!Y193)</f>
        <v/>
      </c>
      <c r="P193" s="141"/>
      <c r="Q193" s="141"/>
      <c r="R193" s="141"/>
      <c r="S193" s="142"/>
      <c r="U193" s="76"/>
      <c r="V193" s="136"/>
      <c r="W193" s="76"/>
      <c r="X193" s="76"/>
    </row>
    <row collapsed="false" customFormat="false" customHeight="true" hidden="false" ht="25.5" outlineLevel="0" r="194">
      <c r="A194" s="105"/>
      <c r="B194" s="88" t="str">
        <f aca="false">IF(import!A194="","",import!A194)</f>
        <v/>
      </c>
      <c r="C194" s="88" t="str">
        <f aca="false">IF(import!E194="","",import!E194)</f>
        <v/>
      </c>
      <c r="D194" s="88" t="str">
        <f aca="false">IF(import!D194="","",import!D194)</f>
        <v/>
      </c>
      <c r="E194" s="88" t="str">
        <f aca="false">IF(import!B194="","",import!B194)</f>
        <v/>
      </c>
      <c r="F194" s="88" t="str">
        <f aca="false">IF(import!I194="","",import!I194)</f>
        <v/>
      </c>
      <c r="G194" s="88" t="str">
        <f aca="false">IF(import!N194="","",import!N194)</f>
        <v/>
      </c>
      <c r="H194" s="88" t="str">
        <f aca="false">IF(import!K194="","",import!K194)</f>
        <v/>
      </c>
      <c r="I194" s="89" t="str">
        <f aca="false">IF(H194="","",G194-H194)</f>
        <v/>
      </c>
      <c r="K194" s="88" t="str">
        <f aca="false">IF(import!AA194="","",import!AA194)</f>
        <v/>
      </c>
      <c r="L194" s="91"/>
      <c r="M194" s="139"/>
      <c r="N194" s="140"/>
      <c r="O194" s="88" t="str">
        <f aca="false">IF(import!Y194="","",import!Y194)</f>
        <v/>
      </c>
      <c r="P194" s="141"/>
      <c r="Q194" s="141"/>
      <c r="R194" s="141"/>
      <c r="S194" s="142"/>
      <c r="U194" s="76"/>
      <c r="V194" s="136"/>
      <c r="W194" s="76"/>
      <c r="X194" s="76"/>
    </row>
    <row collapsed="false" customFormat="false" customHeight="true" hidden="false" ht="25.5" outlineLevel="0" r="195">
      <c r="A195" s="105"/>
      <c r="B195" s="88" t="str">
        <f aca="false">IF(import!A195="","",import!A195)</f>
        <v/>
      </c>
      <c r="C195" s="88" t="str">
        <f aca="false">IF(import!E195="","",import!E195)</f>
        <v/>
      </c>
      <c r="D195" s="88" t="str">
        <f aca="false">IF(import!D195="","",import!D195)</f>
        <v/>
      </c>
      <c r="E195" s="88" t="str">
        <f aca="false">IF(import!B195="","",import!B195)</f>
        <v/>
      </c>
      <c r="F195" s="88" t="str">
        <f aca="false">IF(import!I195="","",import!I195)</f>
        <v/>
      </c>
      <c r="G195" s="88" t="str">
        <f aca="false">IF(import!N195="","",import!N195)</f>
        <v/>
      </c>
      <c r="H195" s="88" t="str">
        <f aca="false">IF(import!K195="","",import!K195)</f>
        <v/>
      </c>
      <c r="I195" s="89" t="str">
        <f aca="false">IF(H195="","",G195-H195)</f>
        <v/>
      </c>
      <c r="K195" s="88" t="str">
        <f aca="false">IF(import!AA195="","",import!AA195)</f>
        <v/>
      </c>
      <c r="L195" s="91"/>
      <c r="M195" s="139"/>
      <c r="N195" s="140"/>
      <c r="O195" s="88" t="str">
        <f aca="false">IF(import!Y195="","",import!Y195)</f>
        <v/>
      </c>
      <c r="P195" s="141"/>
      <c r="Q195" s="141"/>
      <c r="R195" s="141"/>
      <c r="S195" s="142"/>
      <c r="U195" s="76"/>
      <c r="V195" s="136"/>
      <c r="W195" s="76"/>
      <c r="X195" s="76"/>
    </row>
    <row collapsed="false" customFormat="false" customHeight="true" hidden="false" ht="25.5" outlineLevel="0" r="196">
      <c r="A196" s="105"/>
      <c r="B196" s="88" t="str">
        <f aca="false">IF(import!A196="","",import!A196)</f>
        <v/>
      </c>
      <c r="C196" s="88" t="str">
        <f aca="false">IF(import!E196="","",import!E196)</f>
        <v/>
      </c>
      <c r="D196" s="88" t="str">
        <f aca="false">IF(import!D196="","",import!D196)</f>
        <v/>
      </c>
      <c r="E196" s="88" t="str">
        <f aca="false">IF(import!B196="","",import!B196)</f>
        <v/>
      </c>
      <c r="F196" s="88" t="str">
        <f aca="false">IF(import!I196="","",import!I196)</f>
        <v/>
      </c>
      <c r="G196" s="88" t="str">
        <f aca="false">IF(import!N196="","",import!N196)</f>
        <v/>
      </c>
      <c r="H196" s="88" t="str">
        <f aca="false">IF(import!K196="","",import!K196)</f>
        <v/>
      </c>
      <c r="I196" s="89" t="str">
        <f aca="false">IF(H196="","",G196-H196)</f>
        <v/>
      </c>
      <c r="K196" s="88" t="str">
        <f aca="false">IF(import!AA196="","",import!AA196)</f>
        <v/>
      </c>
      <c r="L196" s="91"/>
      <c r="M196" s="139"/>
      <c r="N196" s="140"/>
      <c r="O196" s="88" t="str">
        <f aca="false">IF(import!Y196="","",import!Y196)</f>
        <v/>
      </c>
      <c r="P196" s="141"/>
      <c r="Q196" s="141"/>
      <c r="R196" s="141"/>
      <c r="S196" s="142"/>
      <c r="U196" s="76"/>
      <c r="V196" s="136"/>
      <c r="W196" s="76"/>
      <c r="X196" s="76"/>
    </row>
    <row collapsed="false" customFormat="false" customHeight="true" hidden="false" ht="25.5" outlineLevel="0" r="197">
      <c r="A197" s="105"/>
      <c r="B197" s="88" t="str">
        <f aca="false">IF(import!A197="","",import!A197)</f>
        <v/>
      </c>
      <c r="C197" s="88" t="str">
        <f aca="false">IF(import!E197="","",import!E197)</f>
        <v/>
      </c>
      <c r="D197" s="88" t="str">
        <f aca="false">IF(import!D197="","",import!D197)</f>
        <v/>
      </c>
      <c r="E197" s="88" t="str">
        <f aca="false">IF(import!B197="","",import!B197)</f>
        <v/>
      </c>
      <c r="F197" s="88" t="str">
        <f aca="false">IF(import!I197="","",import!I197)</f>
        <v/>
      </c>
      <c r="G197" s="88" t="str">
        <f aca="false">IF(import!N197="","",import!N197)</f>
        <v/>
      </c>
      <c r="H197" s="88" t="str">
        <f aca="false">IF(import!K197="","",import!K197)</f>
        <v/>
      </c>
      <c r="I197" s="89" t="str">
        <f aca="false">IF(H197="","",G197-H197)</f>
        <v/>
      </c>
      <c r="K197" s="88" t="str">
        <f aca="false">IF(import!AA197="","",import!AA197)</f>
        <v/>
      </c>
      <c r="L197" s="91"/>
      <c r="M197" s="139"/>
      <c r="N197" s="140"/>
      <c r="O197" s="88" t="str">
        <f aca="false">IF(import!Y197="","",import!Y197)</f>
        <v/>
      </c>
      <c r="P197" s="141"/>
      <c r="Q197" s="141"/>
      <c r="R197" s="141"/>
      <c r="S197" s="142"/>
      <c r="U197" s="76"/>
      <c r="V197" s="136"/>
      <c r="W197" s="76"/>
      <c r="X197" s="76"/>
    </row>
    <row collapsed="false" customFormat="false" customHeight="true" hidden="false" ht="25.5" outlineLevel="0" r="198">
      <c r="A198" s="105"/>
      <c r="B198" s="88" t="str">
        <f aca="false">IF(import!A198="","",import!A198)</f>
        <v/>
      </c>
      <c r="C198" s="88" t="str">
        <f aca="false">IF(import!E198="","",import!E198)</f>
        <v/>
      </c>
      <c r="D198" s="88" t="str">
        <f aca="false">IF(import!D198="","",import!D198)</f>
        <v/>
      </c>
      <c r="E198" s="88" t="str">
        <f aca="false">IF(import!B198="","",import!B198)</f>
        <v/>
      </c>
      <c r="F198" s="88" t="str">
        <f aca="false">IF(import!I198="","",import!I198)</f>
        <v/>
      </c>
      <c r="G198" s="88" t="str">
        <f aca="false">IF(import!N198="","",import!N198)</f>
        <v/>
      </c>
      <c r="H198" s="88" t="str">
        <f aca="false">IF(import!K198="","",import!K198)</f>
        <v/>
      </c>
      <c r="I198" s="89" t="str">
        <f aca="false">IF(H198="","",G198-H198)</f>
        <v/>
      </c>
      <c r="K198" s="88" t="str">
        <f aca="false">IF(import!AA198="","",import!AA198)</f>
        <v/>
      </c>
      <c r="L198" s="91"/>
      <c r="M198" s="139"/>
      <c r="N198" s="140"/>
      <c r="O198" s="88" t="str">
        <f aca="false">IF(import!Y198="","",import!Y198)</f>
        <v/>
      </c>
      <c r="P198" s="141"/>
      <c r="Q198" s="141"/>
      <c r="R198" s="141"/>
      <c r="S198" s="142"/>
      <c r="U198" s="76"/>
      <c r="V198" s="136"/>
      <c r="W198" s="76"/>
      <c r="X198" s="76"/>
    </row>
    <row collapsed="false" customFormat="false" customHeight="true" hidden="false" ht="25.5" outlineLevel="0" r="199">
      <c r="A199" s="105"/>
      <c r="B199" s="88" t="str">
        <f aca="false">IF(import!A199="","",import!A199)</f>
        <v/>
      </c>
      <c r="C199" s="88" t="str">
        <f aca="false">IF(import!E199="","",import!E199)</f>
        <v/>
      </c>
      <c r="D199" s="88" t="str">
        <f aca="false">IF(import!D199="","",import!D199)</f>
        <v/>
      </c>
      <c r="E199" s="88" t="str">
        <f aca="false">IF(import!B199="","",import!B199)</f>
        <v/>
      </c>
      <c r="F199" s="88" t="str">
        <f aca="false">IF(import!I199="","",import!I199)</f>
        <v/>
      </c>
      <c r="G199" s="88" t="str">
        <f aca="false">IF(import!N199="","",import!N199)</f>
        <v/>
      </c>
      <c r="H199" s="88" t="str">
        <f aca="false">IF(import!K199="","",import!K199)</f>
        <v/>
      </c>
      <c r="I199" s="89" t="str">
        <f aca="false">IF(H199="","",G199-H199)</f>
        <v/>
      </c>
      <c r="K199" s="88" t="str">
        <f aca="false">IF(import!AA199="","",import!AA199)</f>
        <v/>
      </c>
      <c r="L199" s="91"/>
      <c r="M199" s="139"/>
      <c r="N199" s="140"/>
      <c r="O199" s="88" t="str">
        <f aca="false">IF(import!Y199="","",import!Y199)</f>
        <v/>
      </c>
      <c r="P199" s="141"/>
      <c r="Q199" s="141"/>
      <c r="R199" s="141"/>
      <c r="S199" s="142"/>
      <c r="U199" s="76"/>
      <c r="V199" s="136"/>
      <c r="W199" s="76"/>
      <c r="X199" s="76"/>
    </row>
    <row collapsed="false" customFormat="false" customHeight="true" hidden="false" ht="25.5" outlineLevel="0" r="200">
      <c r="A200" s="105"/>
      <c r="B200" s="88" t="str">
        <f aca="false">IF(import!A200="","",import!A200)</f>
        <v/>
      </c>
      <c r="C200" s="88" t="str">
        <f aca="false">IF(import!E200="","",import!E200)</f>
        <v/>
      </c>
      <c r="D200" s="88" t="str">
        <f aca="false">IF(import!D200="","",import!D200)</f>
        <v/>
      </c>
      <c r="E200" s="88" t="str">
        <f aca="false">IF(import!B200="","",import!B200)</f>
        <v/>
      </c>
      <c r="F200" s="88" t="str">
        <f aca="false">IF(import!I200="","",import!I200)</f>
        <v/>
      </c>
      <c r="G200" s="88" t="str">
        <f aca="false">IF(import!N200="","",import!N200)</f>
        <v/>
      </c>
      <c r="H200" s="88" t="str">
        <f aca="false">IF(import!K200="","",import!K200)</f>
        <v/>
      </c>
      <c r="I200" s="89" t="str">
        <f aca="false">IF(H200="","",G200-H200)</f>
        <v/>
      </c>
      <c r="K200" s="88" t="str">
        <f aca="false">IF(import!AA200="","",import!AA200)</f>
        <v/>
      </c>
      <c r="L200" s="91"/>
      <c r="M200" s="139"/>
      <c r="N200" s="140"/>
      <c r="O200" s="88" t="str">
        <f aca="false">IF(import!Y200="","",import!Y200)</f>
        <v/>
      </c>
      <c r="P200" s="141"/>
      <c r="Q200" s="141"/>
      <c r="R200" s="141"/>
      <c r="S200" s="142"/>
      <c r="U200" s="76"/>
      <c r="V200" s="136"/>
      <c r="W200" s="76"/>
      <c r="X200" s="76"/>
    </row>
    <row collapsed="false" customFormat="false" customHeight="true" hidden="false" ht="25.5" outlineLevel="0" r="201">
      <c r="A201" s="105"/>
      <c r="B201" s="88" t="str">
        <f aca="false">IF(import!A201="","",import!A201)</f>
        <v/>
      </c>
      <c r="C201" s="88" t="str">
        <f aca="false">IF(import!E201="","",import!E201)</f>
        <v/>
      </c>
      <c r="D201" s="88" t="str">
        <f aca="false">IF(import!D201="","",import!D201)</f>
        <v/>
      </c>
      <c r="E201" s="88" t="str">
        <f aca="false">IF(import!B201="","",import!B201)</f>
        <v/>
      </c>
      <c r="F201" s="88" t="str">
        <f aca="false">IF(import!I201="","",import!I201)</f>
        <v/>
      </c>
      <c r="G201" s="88" t="str">
        <f aca="false">IF(import!N201="","",import!N201)</f>
        <v/>
      </c>
      <c r="H201" s="88" t="str">
        <f aca="false">IF(import!K201="","",import!K201)</f>
        <v/>
      </c>
      <c r="I201" s="89" t="str">
        <f aca="false">IF(H201="","",G201-H201)</f>
        <v/>
      </c>
      <c r="K201" s="88" t="str">
        <f aca="false">IF(import!AA201="","",import!AA201)</f>
        <v/>
      </c>
      <c r="L201" s="91"/>
      <c r="M201" s="139"/>
      <c r="N201" s="140"/>
      <c r="O201" s="88" t="str">
        <f aca="false">IF(import!Y201="","",import!Y201)</f>
        <v/>
      </c>
      <c r="P201" s="141"/>
      <c r="Q201" s="141"/>
      <c r="R201" s="141"/>
      <c r="S201" s="142"/>
      <c r="U201" s="76"/>
      <c r="V201" s="136"/>
      <c r="W201" s="76"/>
      <c r="X201" s="76"/>
    </row>
    <row collapsed="false" customFormat="false" customHeight="true" hidden="false" ht="25.5" outlineLevel="0" r="202">
      <c r="A202" s="105"/>
      <c r="B202" s="88" t="str">
        <f aca="false">IF(import!A202="","",import!A202)</f>
        <v/>
      </c>
      <c r="C202" s="88" t="str">
        <f aca="false">IF(import!E202="","",import!E202)</f>
        <v/>
      </c>
      <c r="D202" s="88" t="str">
        <f aca="false">IF(import!D202="","",import!D202)</f>
        <v/>
      </c>
      <c r="E202" s="88" t="str">
        <f aca="false">IF(import!B202="","",import!B202)</f>
        <v/>
      </c>
      <c r="F202" s="88" t="str">
        <f aca="false">IF(import!I202="","",import!I202)</f>
        <v/>
      </c>
      <c r="G202" s="88" t="str">
        <f aca="false">IF(import!N202="","",import!N202)</f>
        <v/>
      </c>
      <c r="H202" s="88" t="str">
        <f aca="false">IF(import!K202="","",import!K202)</f>
        <v/>
      </c>
      <c r="I202" s="89" t="str">
        <f aca="false">IF(H202="","",G202-H202)</f>
        <v/>
      </c>
      <c r="K202" s="88" t="str">
        <f aca="false">IF(import!AA202="","",import!AA202)</f>
        <v/>
      </c>
      <c r="L202" s="91"/>
      <c r="M202" s="139"/>
      <c r="N202" s="140"/>
      <c r="O202" s="88" t="str">
        <f aca="false">IF(import!Y202="","",import!Y202)</f>
        <v/>
      </c>
      <c r="P202" s="141"/>
      <c r="Q202" s="141"/>
      <c r="R202" s="141"/>
      <c r="S202" s="142"/>
      <c r="U202" s="76"/>
      <c r="V202" s="136"/>
      <c r="W202" s="76"/>
      <c r="X202" s="76"/>
    </row>
    <row collapsed="false" customFormat="false" customHeight="true" hidden="false" ht="25.5" outlineLevel="0" r="203">
      <c r="A203" s="105"/>
      <c r="B203" s="88" t="str">
        <f aca="false">IF(import!A203="","",import!A203)</f>
        <v/>
      </c>
      <c r="C203" s="88" t="str">
        <f aca="false">IF(import!E203="","",import!E203)</f>
        <v/>
      </c>
      <c r="D203" s="88" t="str">
        <f aca="false">IF(import!D203="","",import!D203)</f>
        <v/>
      </c>
      <c r="E203" s="88" t="str">
        <f aca="false">IF(import!B203="","",import!B203)</f>
        <v/>
      </c>
      <c r="F203" s="88" t="str">
        <f aca="false">IF(import!I203="","",import!I203)</f>
        <v/>
      </c>
      <c r="G203" s="88" t="str">
        <f aca="false">IF(import!N203="","",import!N203)</f>
        <v/>
      </c>
      <c r="H203" s="88" t="str">
        <f aca="false">IF(import!K203="","",import!K203)</f>
        <v/>
      </c>
      <c r="I203" s="89" t="str">
        <f aca="false">IF(H203="","",G203-H203)</f>
        <v/>
      </c>
      <c r="K203" s="88" t="str">
        <f aca="false">IF(import!AA203="","",import!AA203)</f>
        <v/>
      </c>
      <c r="L203" s="91"/>
      <c r="M203" s="139"/>
      <c r="N203" s="140"/>
      <c r="O203" s="88" t="str">
        <f aca="false">IF(import!Y203="","",import!Y203)</f>
        <v/>
      </c>
      <c r="P203" s="141"/>
      <c r="Q203" s="141"/>
      <c r="R203" s="141"/>
      <c r="S203" s="142"/>
      <c r="U203" s="76"/>
      <c r="V203" s="136"/>
      <c r="W203" s="76"/>
      <c r="X203" s="76"/>
    </row>
    <row collapsed="false" customFormat="false" customHeight="true" hidden="false" ht="25.5" outlineLevel="0" r="204">
      <c r="A204" s="105"/>
      <c r="B204" s="88" t="str">
        <f aca="false">IF(import!A204="","",import!A204)</f>
        <v/>
      </c>
      <c r="C204" s="88" t="str">
        <f aca="false">IF(import!E204="","",import!E204)</f>
        <v/>
      </c>
      <c r="D204" s="88" t="str">
        <f aca="false">IF(import!D204="","",import!D204)</f>
        <v/>
      </c>
      <c r="E204" s="88" t="str">
        <f aca="false">IF(import!B204="","",import!B204)</f>
        <v/>
      </c>
      <c r="F204" s="88" t="str">
        <f aca="false">IF(import!I204="","",import!I204)</f>
        <v/>
      </c>
      <c r="G204" s="88" t="str">
        <f aca="false">IF(import!N204="","",import!N204)</f>
        <v/>
      </c>
      <c r="H204" s="88" t="str">
        <f aca="false">IF(import!K204="","",import!K204)</f>
        <v/>
      </c>
      <c r="I204" s="89" t="str">
        <f aca="false">IF(H204="","",G204-H204)</f>
        <v/>
      </c>
      <c r="K204" s="88" t="str">
        <f aca="false">IF(import!AA204="","",import!AA204)</f>
        <v/>
      </c>
      <c r="L204" s="91"/>
      <c r="M204" s="139"/>
      <c r="N204" s="140"/>
      <c r="O204" s="88" t="str">
        <f aca="false">IF(import!Y204="","",import!Y204)</f>
        <v/>
      </c>
      <c r="P204" s="141"/>
      <c r="Q204" s="141"/>
      <c r="R204" s="141"/>
      <c r="S204" s="142"/>
      <c r="U204" s="76"/>
      <c r="V204" s="136"/>
      <c r="W204" s="76"/>
      <c r="X204" s="76"/>
    </row>
    <row collapsed="false" customFormat="false" customHeight="true" hidden="false" ht="25.5" outlineLevel="0" r="205">
      <c r="A205" s="105"/>
      <c r="B205" s="88" t="str">
        <f aca="false">IF(import!A205="","",import!A205)</f>
        <v/>
      </c>
      <c r="C205" s="88" t="str">
        <f aca="false">IF(import!E205="","",import!E205)</f>
        <v/>
      </c>
      <c r="D205" s="88" t="str">
        <f aca="false">IF(import!D205="","",import!D205)</f>
        <v/>
      </c>
      <c r="E205" s="88" t="str">
        <f aca="false">IF(import!B205="","",import!B205)</f>
        <v/>
      </c>
      <c r="F205" s="88" t="str">
        <f aca="false">IF(import!I205="","",import!I205)</f>
        <v/>
      </c>
      <c r="G205" s="88" t="str">
        <f aca="false">IF(import!N205="","",import!N205)</f>
        <v/>
      </c>
      <c r="H205" s="88" t="str">
        <f aca="false">IF(import!K205="","",import!K205)</f>
        <v/>
      </c>
      <c r="I205" s="89" t="str">
        <f aca="false">IF(H205="","",G205-H205)</f>
        <v/>
      </c>
      <c r="K205" s="88" t="str">
        <f aca="false">IF(import!AA205="","",import!AA205)</f>
        <v/>
      </c>
      <c r="L205" s="91"/>
      <c r="M205" s="139"/>
      <c r="N205" s="140"/>
      <c r="O205" s="88" t="str">
        <f aca="false">IF(import!Y205="","",import!Y205)</f>
        <v/>
      </c>
      <c r="P205" s="141"/>
      <c r="Q205" s="141"/>
      <c r="R205" s="141"/>
      <c r="S205" s="142"/>
      <c r="U205" s="76"/>
      <c r="V205" s="136"/>
      <c r="W205" s="76"/>
      <c r="X205" s="76"/>
    </row>
    <row collapsed="false" customFormat="false" customHeight="true" hidden="false" ht="25.5" outlineLevel="0" r="206">
      <c r="A206" s="105"/>
      <c r="B206" s="88" t="str">
        <f aca="false">IF(import!A206="","",import!A206)</f>
        <v/>
      </c>
      <c r="C206" s="88" t="str">
        <f aca="false">IF(import!E206="","",import!E206)</f>
        <v/>
      </c>
      <c r="D206" s="88" t="str">
        <f aca="false">IF(import!D206="","",import!D206)</f>
        <v/>
      </c>
      <c r="E206" s="88" t="str">
        <f aca="false">IF(import!B206="","",import!B206)</f>
        <v/>
      </c>
      <c r="F206" s="88" t="str">
        <f aca="false">IF(import!I206="","",import!I206)</f>
        <v/>
      </c>
      <c r="G206" s="88" t="str">
        <f aca="false">IF(import!N206="","",import!N206)</f>
        <v/>
      </c>
      <c r="H206" s="88" t="str">
        <f aca="false">IF(import!K206="","",import!K206)</f>
        <v/>
      </c>
      <c r="I206" s="89" t="str">
        <f aca="false">IF(H206="","",G206-H206)</f>
        <v/>
      </c>
      <c r="K206" s="88" t="str">
        <f aca="false">IF(import!AA206="","",import!AA206)</f>
        <v/>
      </c>
      <c r="L206" s="91"/>
      <c r="M206" s="139"/>
      <c r="N206" s="140"/>
      <c r="O206" s="88" t="str">
        <f aca="false">IF(import!Y206="","",import!Y206)</f>
        <v/>
      </c>
      <c r="P206" s="141"/>
      <c r="Q206" s="141"/>
      <c r="R206" s="141"/>
      <c r="S206" s="142"/>
      <c r="U206" s="76"/>
      <c r="V206" s="136"/>
      <c r="W206" s="76"/>
      <c r="X206" s="76"/>
    </row>
    <row collapsed="false" customFormat="false" customHeight="true" hidden="false" ht="25.5" outlineLevel="0" r="207">
      <c r="A207" s="105"/>
      <c r="B207" s="88" t="str">
        <f aca="false">IF(import!A207="","",import!A207)</f>
        <v/>
      </c>
      <c r="C207" s="88" t="str">
        <f aca="false">IF(import!E207="","",import!E207)</f>
        <v/>
      </c>
      <c r="D207" s="88" t="str">
        <f aca="false">IF(import!D207="","",import!D207)</f>
        <v/>
      </c>
      <c r="E207" s="88" t="str">
        <f aca="false">IF(import!B207="","",import!B207)</f>
        <v/>
      </c>
      <c r="F207" s="88" t="str">
        <f aca="false">IF(import!I207="","",import!I207)</f>
        <v/>
      </c>
      <c r="G207" s="88" t="str">
        <f aca="false">IF(import!N207="","",import!N207)</f>
        <v/>
      </c>
      <c r="H207" s="88" t="str">
        <f aca="false">IF(import!K207="","",import!K207)</f>
        <v/>
      </c>
      <c r="I207" s="89" t="str">
        <f aca="false">IF(H207="","",G207-H207)</f>
        <v/>
      </c>
      <c r="K207" s="88" t="str">
        <f aca="false">IF(import!AA207="","",import!AA207)</f>
        <v/>
      </c>
      <c r="L207" s="91"/>
      <c r="M207" s="139"/>
      <c r="N207" s="140"/>
      <c r="O207" s="88" t="str">
        <f aca="false">IF(import!Y207="","",import!Y207)</f>
        <v/>
      </c>
      <c r="P207" s="141"/>
      <c r="Q207" s="141"/>
      <c r="R207" s="141"/>
      <c r="S207" s="142"/>
      <c r="U207" s="76"/>
      <c r="V207" s="136"/>
      <c r="W207" s="76"/>
      <c r="X207" s="76"/>
    </row>
    <row collapsed="false" customFormat="false" customHeight="true" hidden="false" ht="25.5" outlineLevel="0" r="208">
      <c r="A208" s="105"/>
      <c r="B208" s="88" t="str">
        <f aca="false">IF(import!A208="","",import!A208)</f>
        <v/>
      </c>
      <c r="C208" s="88" t="str">
        <f aca="false">IF(import!E208="","",import!E208)</f>
        <v/>
      </c>
      <c r="D208" s="88" t="str">
        <f aca="false">IF(import!D208="","",import!D208)</f>
        <v/>
      </c>
      <c r="E208" s="88" t="str">
        <f aca="false">IF(import!B208="","",import!B208)</f>
        <v/>
      </c>
      <c r="F208" s="88" t="str">
        <f aca="false">IF(import!I208="","",import!I208)</f>
        <v/>
      </c>
      <c r="G208" s="88" t="str">
        <f aca="false">IF(import!N208="","",import!N208)</f>
        <v/>
      </c>
      <c r="H208" s="88" t="str">
        <f aca="false">IF(import!K208="","",import!K208)</f>
        <v/>
      </c>
      <c r="I208" s="89" t="str">
        <f aca="false">IF(H208="","",G208-H208)</f>
        <v/>
      </c>
      <c r="K208" s="88" t="str">
        <f aca="false">IF(import!AA208="","",import!AA208)</f>
        <v/>
      </c>
      <c r="L208" s="91"/>
      <c r="M208" s="139"/>
      <c r="N208" s="140"/>
      <c r="O208" s="88" t="str">
        <f aca="false">IF(import!Y208="","",import!Y208)</f>
        <v/>
      </c>
      <c r="P208" s="141"/>
      <c r="Q208" s="141"/>
      <c r="R208" s="141"/>
      <c r="S208" s="142"/>
      <c r="U208" s="76"/>
      <c r="V208" s="136"/>
      <c r="W208" s="76"/>
      <c r="X208" s="76"/>
    </row>
    <row collapsed="false" customFormat="false" customHeight="true" hidden="false" ht="25.5" outlineLevel="0" r="209">
      <c r="A209" s="105"/>
      <c r="B209" s="88" t="str">
        <f aca="false">IF(import!A209="","",import!A209)</f>
        <v/>
      </c>
      <c r="C209" s="88" t="str">
        <f aca="false">IF(import!E209="","",import!E209)</f>
        <v/>
      </c>
      <c r="D209" s="88" t="str">
        <f aca="false">IF(import!D209="","",import!D209)</f>
        <v/>
      </c>
      <c r="E209" s="88" t="str">
        <f aca="false">IF(import!B209="","",import!B209)</f>
        <v/>
      </c>
      <c r="F209" s="88" t="str">
        <f aca="false">IF(import!I209="","",import!I209)</f>
        <v/>
      </c>
      <c r="G209" s="88" t="str">
        <f aca="false">IF(import!N209="","",import!N209)</f>
        <v/>
      </c>
      <c r="H209" s="88" t="str">
        <f aca="false">IF(import!K209="","",import!K209)</f>
        <v/>
      </c>
      <c r="I209" s="89" t="str">
        <f aca="false">IF(H209="","",G209-H209)</f>
        <v/>
      </c>
      <c r="K209" s="88" t="str">
        <f aca="false">IF(import!AA209="","",import!AA209)</f>
        <v/>
      </c>
      <c r="L209" s="91"/>
      <c r="M209" s="139"/>
      <c r="N209" s="140"/>
      <c r="O209" s="88" t="str">
        <f aca="false">IF(import!Y209="","",import!Y209)</f>
        <v/>
      </c>
      <c r="P209" s="141"/>
      <c r="Q209" s="141"/>
      <c r="R209" s="141"/>
      <c r="S209" s="142"/>
      <c r="U209" s="76"/>
      <c r="V209" s="136"/>
      <c r="W209" s="76"/>
      <c r="X209" s="76"/>
    </row>
    <row collapsed="false" customFormat="false" customHeight="true" hidden="false" ht="25.5" outlineLevel="0" r="210">
      <c r="A210" s="105"/>
      <c r="B210" s="88" t="str">
        <f aca="false">IF(import!A210="","",import!A210)</f>
        <v/>
      </c>
      <c r="C210" s="88" t="str">
        <f aca="false">IF(import!E210="","",import!E210)</f>
        <v/>
      </c>
      <c r="D210" s="88" t="str">
        <f aca="false">IF(import!D210="","",import!D210)</f>
        <v/>
      </c>
      <c r="E210" s="88" t="str">
        <f aca="false">IF(import!B210="","",import!B210)</f>
        <v/>
      </c>
      <c r="F210" s="88" t="str">
        <f aca="false">IF(import!I210="","",import!I210)</f>
        <v/>
      </c>
      <c r="G210" s="88" t="str">
        <f aca="false">IF(import!N210="","",import!N210)</f>
        <v/>
      </c>
      <c r="H210" s="88" t="str">
        <f aca="false">IF(import!K210="","",import!K210)</f>
        <v/>
      </c>
      <c r="I210" s="89" t="str">
        <f aca="false">IF(H210="","",G210-H210)</f>
        <v/>
      </c>
      <c r="K210" s="88" t="str">
        <f aca="false">IF(import!AA210="","",import!AA210)</f>
        <v/>
      </c>
      <c r="L210" s="91"/>
      <c r="M210" s="139"/>
      <c r="N210" s="140"/>
      <c r="O210" s="88" t="str">
        <f aca="false">IF(import!Y210="","",import!Y210)</f>
        <v/>
      </c>
      <c r="P210" s="141"/>
      <c r="Q210" s="141"/>
      <c r="R210" s="141"/>
      <c r="S210" s="142"/>
      <c r="U210" s="76"/>
      <c r="V210" s="136"/>
      <c r="W210" s="76"/>
      <c r="X210" s="76"/>
    </row>
    <row collapsed="false" customFormat="false" customHeight="true" hidden="false" ht="25.5" outlineLevel="0" r="211">
      <c r="A211" s="105"/>
      <c r="B211" s="88" t="str">
        <f aca="false">IF(import!A211="","",import!A211)</f>
        <v/>
      </c>
      <c r="C211" s="88" t="str">
        <f aca="false">IF(import!E211="","",import!E211)</f>
        <v/>
      </c>
      <c r="D211" s="88" t="str">
        <f aca="false">IF(import!D211="","",import!D211)</f>
        <v/>
      </c>
      <c r="E211" s="88" t="str">
        <f aca="false">IF(import!B211="","",import!B211)</f>
        <v/>
      </c>
      <c r="F211" s="88" t="str">
        <f aca="false">IF(import!I211="","",import!I211)</f>
        <v/>
      </c>
      <c r="G211" s="88" t="str">
        <f aca="false">IF(import!N211="","",import!N211)</f>
        <v/>
      </c>
      <c r="H211" s="88" t="str">
        <f aca="false">IF(import!K211="","",import!K211)</f>
        <v/>
      </c>
      <c r="I211" s="89" t="str">
        <f aca="false">IF(H211="","",G211-H211)</f>
        <v/>
      </c>
      <c r="K211" s="88" t="str">
        <f aca="false">IF(import!AA211="","",import!AA211)</f>
        <v/>
      </c>
      <c r="L211" s="91"/>
      <c r="M211" s="139"/>
      <c r="N211" s="140"/>
      <c r="O211" s="88" t="str">
        <f aca="false">IF(import!Y211="","",import!Y211)</f>
        <v/>
      </c>
      <c r="P211" s="141"/>
      <c r="Q211" s="141"/>
      <c r="R211" s="141"/>
      <c r="S211" s="142"/>
      <c r="U211" s="76"/>
      <c r="V211" s="136"/>
      <c r="W211" s="76"/>
      <c r="X211" s="76"/>
    </row>
    <row collapsed="false" customFormat="false" customHeight="true" hidden="false" ht="25.5" outlineLevel="0" r="212">
      <c r="A212" s="105"/>
      <c r="B212" s="88" t="str">
        <f aca="false">IF(import!A212="","",import!A212)</f>
        <v/>
      </c>
      <c r="C212" s="88" t="str">
        <f aca="false">IF(import!E212="","",import!E212)</f>
        <v/>
      </c>
      <c r="D212" s="88" t="str">
        <f aca="false">IF(import!D212="","",import!D212)</f>
        <v/>
      </c>
      <c r="E212" s="88" t="str">
        <f aca="false">IF(import!B212="","",import!B212)</f>
        <v/>
      </c>
      <c r="F212" s="88" t="str">
        <f aca="false">IF(import!I212="","",import!I212)</f>
        <v/>
      </c>
      <c r="G212" s="88" t="str">
        <f aca="false">IF(import!N212="","",import!N212)</f>
        <v/>
      </c>
      <c r="H212" s="88" t="str">
        <f aca="false">IF(import!K212="","",import!K212)</f>
        <v/>
      </c>
      <c r="I212" s="89" t="str">
        <f aca="false">IF(H212="","",G212-H212)</f>
        <v/>
      </c>
      <c r="K212" s="88" t="str">
        <f aca="false">IF(import!AA212="","",import!AA212)</f>
        <v/>
      </c>
      <c r="L212" s="91"/>
      <c r="M212" s="139"/>
      <c r="N212" s="140"/>
      <c r="O212" s="88" t="str">
        <f aca="false">IF(import!Y212="","",import!Y212)</f>
        <v/>
      </c>
      <c r="P212" s="141"/>
      <c r="Q212" s="141"/>
      <c r="R212" s="141"/>
      <c r="S212" s="142"/>
      <c r="U212" s="76"/>
      <c r="V212" s="136"/>
      <c r="W212" s="76"/>
      <c r="X212" s="76"/>
    </row>
    <row collapsed="false" customFormat="false" customHeight="true" hidden="false" ht="25.5" outlineLevel="0" r="213">
      <c r="A213" s="105"/>
      <c r="B213" s="88" t="str">
        <f aca="false">IF(import!A213="","",import!A213)</f>
        <v/>
      </c>
      <c r="C213" s="88" t="str">
        <f aca="false">IF(import!E213="","",import!E213)</f>
        <v/>
      </c>
      <c r="D213" s="88" t="str">
        <f aca="false">IF(import!D213="","",import!D213)</f>
        <v/>
      </c>
      <c r="E213" s="88" t="str">
        <f aca="false">IF(import!B213="","",import!B213)</f>
        <v/>
      </c>
      <c r="F213" s="88" t="str">
        <f aca="false">IF(import!I213="","",import!I213)</f>
        <v/>
      </c>
      <c r="G213" s="88" t="str">
        <f aca="false">IF(import!N213="","",import!N213)</f>
        <v/>
      </c>
      <c r="H213" s="88" t="str">
        <f aca="false">IF(import!K213="","",import!K213)</f>
        <v/>
      </c>
      <c r="I213" s="89" t="str">
        <f aca="false">IF(H213="","",G213-H213)</f>
        <v/>
      </c>
      <c r="K213" s="88" t="str">
        <f aca="false">IF(import!AA213="","",import!AA213)</f>
        <v/>
      </c>
      <c r="L213" s="91"/>
      <c r="M213" s="139"/>
      <c r="N213" s="140"/>
      <c r="O213" s="88" t="str">
        <f aca="false">IF(import!Y213="","",import!Y213)</f>
        <v/>
      </c>
      <c r="P213" s="141"/>
      <c r="Q213" s="141"/>
      <c r="R213" s="141"/>
      <c r="S213" s="142"/>
      <c r="U213" s="76"/>
      <c r="V213" s="136"/>
      <c r="W213" s="76"/>
      <c r="X213" s="76"/>
    </row>
    <row collapsed="false" customFormat="false" customHeight="true" hidden="false" ht="25.5" outlineLevel="0" r="214">
      <c r="A214" s="105"/>
      <c r="B214" s="88" t="str">
        <f aca="false">IF(import!A214="","",import!A214)</f>
        <v/>
      </c>
      <c r="C214" s="88" t="str">
        <f aca="false">IF(import!E214="","",import!E214)</f>
        <v/>
      </c>
      <c r="D214" s="88" t="str">
        <f aca="false">IF(import!D214="","",import!D214)</f>
        <v/>
      </c>
      <c r="E214" s="88" t="str">
        <f aca="false">IF(import!B214="","",import!B214)</f>
        <v/>
      </c>
      <c r="F214" s="88" t="str">
        <f aca="false">IF(import!I214="","",import!I214)</f>
        <v/>
      </c>
      <c r="G214" s="88" t="str">
        <f aca="false">IF(import!N214="","",import!N214)</f>
        <v/>
      </c>
      <c r="H214" s="88" t="str">
        <f aca="false">IF(import!K214="","",import!K214)</f>
        <v/>
      </c>
      <c r="I214" s="89" t="str">
        <f aca="false">IF(H214="","",G214-H214)</f>
        <v/>
      </c>
      <c r="K214" s="88" t="str">
        <f aca="false">IF(import!AA214="","",import!AA214)</f>
        <v/>
      </c>
      <c r="L214" s="91"/>
      <c r="M214" s="139"/>
      <c r="N214" s="140"/>
      <c r="O214" s="88" t="str">
        <f aca="false">IF(import!Y214="","",import!Y214)</f>
        <v/>
      </c>
      <c r="P214" s="141"/>
      <c r="Q214" s="141"/>
      <c r="R214" s="141"/>
      <c r="S214" s="142"/>
      <c r="U214" s="76"/>
      <c r="V214" s="136"/>
      <c r="W214" s="76"/>
      <c r="X214" s="76"/>
    </row>
    <row collapsed="false" customFormat="false" customHeight="true" hidden="false" ht="25.5" outlineLevel="0" r="215">
      <c r="A215" s="105"/>
      <c r="B215" s="88" t="str">
        <f aca="false">IF(import!A215="","",import!A215)</f>
        <v/>
      </c>
      <c r="C215" s="88" t="str">
        <f aca="false">IF(import!E215="","",import!E215)</f>
        <v/>
      </c>
      <c r="D215" s="88" t="str">
        <f aca="false">IF(import!D215="","",import!D215)</f>
        <v/>
      </c>
      <c r="E215" s="88" t="str">
        <f aca="false">IF(import!B215="","",import!B215)</f>
        <v/>
      </c>
      <c r="F215" s="88" t="str">
        <f aca="false">IF(import!I215="","",import!I215)</f>
        <v/>
      </c>
      <c r="G215" s="88" t="str">
        <f aca="false">IF(import!N215="","",import!N215)</f>
        <v/>
      </c>
      <c r="H215" s="88" t="str">
        <f aca="false">IF(import!K215="","",import!K215)</f>
        <v/>
      </c>
      <c r="I215" s="89" t="str">
        <f aca="false">IF(H215="","",G215-H215)</f>
        <v/>
      </c>
      <c r="K215" s="88" t="str">
        <f aca="false">IF(import!AA215="","",import!AA215)</f>
        <v/>
      </c>
      <c r="L215" s="91"/>
      <c r="M215" s="139"/>
      <c r="N215" s="140"/>
      <c r="O215" s="88" t="str">
        <f aca="false">IF(import!Y215="","",import!Y215)</f>
        <v/>
      </c>
      <c r="P215" s="141"/>
      <c r="Q215" s="141"/>
      <c r="R215" s="141"/>
      <c r="S215" s="142"/>
      <c r="U215" s="76"/>
      <c r="V215" s="136"/>
      <c r="W215" s="76"/>
      <c r="X215" s="76"/>
    </row>
    <row collapsed="false" customFormat="false" customHeight="true" hidden="false" ht="25.5" outlineLevel="0" r="216">
      <c r="A216" s="105"/>
      <c r="B216" s="88" t="str">
        <f aca="false">IF(import!A216="","",import!A216)</f>
        <v/>
      </c>
      <c r="C216" s="88" t="str">
        <f aca="false">IF(import!E216="","",import!E216)</f>
        <v/>
      </c>
      <c r="D216" s="88" t="str">
        <f aca="false">IF(import!D216="","",import!D216)</f>
        <v/>
      </c>
      <c r="E216" s="88" t="str">
        <f aca="false">IF(import!B216="","",import!B216)</f>
        <v/>
      </c>
      <c r="F216" s="88" t="str">
        <f aca="false">IF(import!I216="","",import!I216)</f>
        <v/>
      </c>
      <c r="G216" s="88" t="str">
        <f aca="false">IF(import!N216="","",import!N216)</f>
        <v/>
      </c>
      <c r="H216" s="88" t="str">
        <f aca="false">IF(import!K216="","",import!K216)</f>
        <v/>
      </c>
      <c r="I216" s="89" t="str">
        <f aca="false">IF(H216="","",G216-H216)</f>
        <v/>
      </c>
      <c r="K216" s="88" t="str">
        <f aca="false">IF(import!AA216="","",import!AA216)</f>
        <v/>
      </c>
      <c r="L216" s="91"/>
      <c r="M216" s="139"/>
      <c r="N216" s="140"/>
      <c r="O216" s="88" t="str">
        <f aca="false">IF(import!Y216="","",import!Y216)</f>
        <v/>
      </c>
      <c r="P216" s="141"/>
      <c r="Q216" s="141"/>
      <c r="R216" s="141"/>
      <c r="S216" s="142"/>
      <c r="U216" s="76"/>
      <c r="V216" s="136"/>
      <c r="W216" s="76"/>
      <c r="X216" s="76"/>
    </row>
    <row collapsed="false" customFormat="false" customHeight="true" hidden="false" ht="25.5" outlineLevel="0" r="217">
      <c r="A217" s="105"/>
      <c r="B217" s="88" t="str">
        <f aca="false">IF(import!A217="","",import!A217)</f>
        <v/>
      </c>
      <c r="C217" s="88" t="str">
        <f aca="false">IF(import!E217="","",import!E217)</f>
        <v/>
      </c>
      <c r="D217" s="88" t="str">
        <f aca="false">IF(import!D217="","",import!D217)</f>
        <v/>
      </c>
      <c r="E217" s="88" t="str">
        <f aca="false">IF(import!B217="","",import!B217)</f>
        <v/>
      </c>
      <c r="F217" s="88" t="str">
        <f aca="false">IF(import!I217="","",import!I217)</f>
        <v/>
      </c>
      <c r="G217" s="88" t="str">
        <f aca="false">IF(import!N217="","",import!N217)</f>
        <v/>
      </c>
      <c r="H217" s="88" t="str">
        <f aca="false">IF(import!K217="","",import!K217)</f>
        <v/>
      </c>
      <c r="I217" s="89" t="str">
        <f aca="false">IF(H217="","",G217-H217)</f>
        <v/>
      </c>
      <c r="K217" s="88" t="str">
        <f aca="false">IF(import!AA217="","",import!AA217)</f>
        <v/>
      </c>
      <c r="L217" s="91"/>
      <c r="M217" s="139"/>
      <c r="N217" s="140"/>
      <c r="O217" s="88" t="str">
        <f aca="false">IF(import!Y217="","",import!Y217)</f>
        <v/>
      </c>
      <c r="P217" s="141"/>
      <c r="Q217" s="141"/>
      <c r="R217" s="141"/>
      <c r="S217" s="142"/>
      <c r="U217" s="76"/>
      <c r="V217" s="136"/>
      <c r="W217" s="76"/>
      <c r="X217" s="76"/>
    </row>
    <row collapsed="false" customFormat="false" customHeight="true" hidden="false" ht="25.5" outlineLevel="0" r="218">
      <c r="A218" s="105"/>
      <c r="B218" s="88" t="str">
        <f aca="false">IF(import!A218="","",import!A218)</f>
        <v/>
      </c>
      <c r="C218" s="88" t="str">
        <f aca="false">IF(import!E218="","",import!E218)</f>
        <v/>
      </c>
      <c r="D218" s="88" t="str">
        <f aca="false">IF(import!D218="","",import!D218)</f>
        <v/>
      </c>
      <c r="E218" s="88" t="str">
        <f aca="false">IF(import!B218="","",import!B218)</f>
        <v/>
      </c>
      <c r="F218" s="88" t="str">
        <f aca="false">IF(import!I218="","",import!I218)</f>
        <v/>
      </c>
      <c r="G218" s="88" t="str">
        <f aca="false">IF(import!N218="","",import!N218)</f>
        <v/>
      </c>
      <c r="H218" s="88" t="str">
        <f aca="false">IF(import!K218="","",import!K218)</f>
        <v/>
      </c>
      <c r="I218" s="89" t="str">
        <f aca="false">IF(H218="","",G218-H218)</f>
        <v/>
      </c>
      <c r="K218" s="88" t="str">
        <f aca="false">IF(import!AA218="","",import!AA218)</f>
        <v/>
      </c>
      <c r="L218" s="91"/>
      <c r="M218" s="139"/>
      <c r="N218" s="140"/>
      <c r="O218" s="88" t="str">
        <f aca="false">IF(import!Y218="","",import!Y218)</f>
        <v/>
      </c>
      <c r="P218" s="141"/>
      <c r="Q218" s="141"/>
      <c r="R218" s="141"/>
      <c r="S218" s="142"/>
      <c r="U218" s="76"/>
      <c r="V218" s="136"/>
      <c r="W218" s="76"/>
      <c r="X218" s="76"/>
    </row>
    <row collapsed="false" customFormat="false" customHeight="true" hidden="false" ht="25.5" outlineLevel="0" r="219">
      <c r="A219" s="105"/>
      <c r="B219" s="88" t="str">
        <f aca="false">IF(import!A219="","",import!A219)</f>
        <v/>
      </c>
      <c r="C219" s="88" t="str">
        <f aca="false">IF(import!E219="","",import!E219)</f>
        <v/>
      </c>
      <c r="D219" s="88" t="str">
        <f aca="false">IF(import!D219="","",import!D219)</f>
        <v/>
      </c>
      <c r="E219" s="88" t="str">
        <f aca="false">IF(import!B219="","",import!B219)</f>
        <v/>
      </c>
      <c r="F219" s="88" t="str">
        <f aca="false">IF(import!I219="","",import!I219)</f>
        <v/>
      </c>
      <c r="G219" s="88" t="str">
        <f aca="false">IF(import!N219="","",import!N219)</f>
        <v/>
      </c>
      <c r="H219" s="88" t="str">
        <f aca="false">IF(import!K219="","",import!K219)</f>
        <v/>
      </c>
      <c r="I219" s="89" t="str">
        <f aca="false">IF(H219="","",G219-H219)</f>
        <v/>
      </c>
      <c r="K219" s="88" t="str">
        <f aca="false">IF(import!AA219="","",import!AA219)</f>
        <v/>
      </c>
      <c r="L219" s="91"/>
      <c r="M219" s="139"/>
      <c r="N219" s="140"/>
      <c r="O219" s="88" t="str">
        <f aca="false">IF(import!Y219="","",import!Y219)</f>
        <v/>
      </c>
      <c r="P219" s="141"/>
      <c r="Q219" s="141"/>
      <c r="R219" s="141"/>
      <c r="S219" s="142"/>
      <c r="U219" s="76"/>
      <c r="V219" s="136"/>
      <c r="W219" s="76"/>
      <c r="X219" s="76"/>
    </row>
    <row collapsed="false" customFormat="false" customHeight="true" hidden="false" ht="25.5" outlineLevel="0" r="220">
      <c r="A220" s="105"/>
      <c r="B220" s="88" t="str">
        <f aca="false">IF(import!A220="","",import!A220)</f>
        <v/>
      </c>
      <c r="C220" s="88" t="str">
        <f aca="false">IF(import!E220="","",import!E220)</f>
        <v/>
      </c>
      <c r="D220" s="88" t="str">
        <f aca="false">IF(import!D220="","",import!D220)</f>
        <v/>
      </c>
      <c r="E220" s="88" t="str">
        <f aca="false">IF(import!B220="","",import!B220)</f>
        <v/>
      </c>
      <c r="F220" s="88" t="str">
        <f aca="false">IF(import!I220="","",import!I220)</f>
        <v/>
      </c>
      <c r="G220" s="88" t="str">
        <f aca="false">IF(import!N220="","",import!N220)</f>
        <v/>
      </c>
      <c r="H220" s="88" t="str">
        <f aca="false">IF(import!K220="","",import!K220)</f>
        <v/>
      </c>
      <c r="I220" s="89" t="str">
        <f aca="false">IF(H220="","",G220-H220)</f>
        <v/>
      </c>
      <c r="K220" s="88" t="str">
        <f aca="false">IF(import!AA220="","",import!AA220)</f>
        <v/>
      </c>
      <c r="L220" s="91"/>
      <c r="M220" s="139"/>
      <c r="N220" s="140"/>
      <c r="O220" s="88" t="str">
        <f aca="false">IF(import!Y220="","",import!Y220)</f>
        <v/>
      </c>
      <c r="P220" s="141"/>
      <c r="Q220" s="141"/>
      <c r="R220" s="141"/>
      <c r="S220" s="142"/>
      <c r="U220" s="76"/>
      <c r="V220" s="136"/>
      <c r="W220" s="76"/>
      <c r="X220" s="76"/>
    </row>
    <row collapsed="false" customFormat="false" customHeight="true" hidden="false" ht="25.5" outlineLevel="0" r="221">
      <c r="A221" s="105"/>
      <c r="B221" s="88" t="str">
        <f aca="false">IF(import!A221="","",import!A221)</f>
        <v/>
      </c>
      <c r="C221" s="88" t="str">
        <f aca="false">IF(import!E221="","",import!E221)</f>
        <v/>
      </c>
      <c r="D221" s="88" t="str">
        <f aca="false">IF(import!D221="","",import!D221)</f>
        <v/>
      </c>
      <c r="E221" s="88" t="str">
        <f aca="false">IF(import!B221="","",import!B221)</f>
        <v/>
      </c>
      <c r="F221" s="88" t="str">
        <f aca="false">IF(import!I221="","",import!I221)</f>
        <v/>
      </c>
      <c r="G221" s="88" t="str">
        <f aca="false">IF(import!N221="","",import!N221)</f>
        <v/>
      </c>
      <c r="H221" s="88" t="str">
        <f aca="false">IF(import!K221="","",import!K221)</f>
        <v/>
      </c>
      <c r="I221" s="89" t="str">
        <f aca="false">IF(H221="","",G221-H221)</f>
        <v/>
      </c>
      <c r="K221" s="88" t="str">
        <f aca="false">IF(import!AA221="","",import!AA221)</f>
        <v/>
      </c>
      <c r="L221" s="91"/>
      <c r="M221" s="139"/>
      <c r="N221" s="140"/>
      <c r="O221" s="88" t="str">
        <f aca="false">IF(import!Y221="","",import!Y221)</f>
        <v/>
      </c>
      <c r="P221" s="141"/>
      <c r="Q221" s="141"/>
      <c r="R221" s="141"/>
      <c r="S221" s="142"/>
      <c r="U221" s="76"/>
      <c r="V221" s="136"/>
      <c r="W221" s="76"/>
      <c r="X221" s="76"/>
    </row>
    <row collapsed="false" customFormat="false" customHeight="true" hidden="false" ht="25.5" outlineLevel="0" r="222">
      <c r="A222" s="105"/>
      <c r="B222" s="88" t="str">
        <f aca="false">IF(import!A222="","",import!A222)</f>
        <v/>
      </c>
      <c r="C222" s="88" t="str">
        <f aca="false">IF(import!E222="","",import!E222)</f>
        <v/>
      </c>
      <c r="D222" s="88" t="str">
        <f aca="false">IF(import!D222="","",import!D222)</f>
        <v/>
      </c>
      <c r="E222" s="88" t="str">
        <f aca="false">IF(import!B222="","",import!B222)</f>
        <v/>
      </c>
      <c r="F222" s="88" t="str">
        <f aca="false">IF(import!I222="","",import!I222)</f>
        <v/>
      </c>
      <c r="G222" s="88" t="str">
        <f aca="false">IF(import!N222="","",import!N222)</f>
        <v/>
      </c>
      <c r="H222" s="88" t="str">
        <f aca="false">IF(import!K222="","",import!K222)</f>
        <v/>
      </c>
      <c r="I222" s="89" t="str">
        <f aca="false">IF(H222="","",G222-H222)</f>
        <v/>
      </c>
      <c r="K222" s="88" t="str">
        <f aca="false">IF(import!AA222="","",import!AA222)</f>
        <v/>
      </c>
      <c r="L222" s="91"/>
      <c r="M222" s="139"/>
      <c r="N222" s="140"/>
      <c r="O222" s="88" t="str">
        <f aca="false">IF(import!Y222="","",import!Y222)</f>
        <v/>
      </c>
      <c r="P222" s="141"/>
      <c r="Q222" s="141"/>
      <c r="R222" s="141"/>
      <c r="S222" s="142"/>
      <c r="U222" s="76"/>
      <c r="V222" s="136"/>
      <c r="W222" s="76"/>
      <c r="X222" s="76"/>
    </row>
    <row collapsed="false" customFormat="false" customHeight="true" hidden="false" ht="25.5" outlineLevel="0" r="223">
      <c r="A223" s="105"/>
      <c r="B223" s="88" t="str">
        <f aca="false">IF(import!A223="","",import!A223)</f>
        <v/>
      </c>
      <c r="C223" s="88" t="str">
        <f aca="false">IF(import!E223="","",import!E223)</f>
        <v/>
      </c>
      <c r="D223" s="88" t="str">
        <f aca="false">IF(import!D223="","",import!D223)</f>
        <v/>
      </c>
      <c r="E223" s="88" t="str">
        <f aca="false">IF(import!B223="","",import!B223)</f>
        <v/>
      </c>
      <c r="F223" s="88" t="str">
        <f aca="false">IF(import!I223="","",import!I223)</f>
        <v/>
      </c>
      <c r="G223" s="88" t="str">
        <f aca="false">IF(import!N223="","",import!N223)</f>
        <v/>
      </c>
      <c r="H223" s="88" t="str">
        <f aca="false">IF(import!K223="","",import!K223)</f>
        <v/>
      </c>
      <c r="I223" s="89" t="str">
        <f aca="false">IF(H223="","",G223-H223)</f>
        <v/>
      </c>
      <c r="K223" s="88" t="str">
        <f aca="false">IF(import!AA223="","",import!AA223)</f>
        <v/>
      </c>
      <c r="L223" s="91"/>
      <c r="M223" s="139"/>
      <c r="N223" s="140"/>
      <c r="O223" s="88" t="str">
        <f aca="false">IF(import!Y223="","",import!Y223)</f>
        <v/>
      </c>
      <c r="P223" s="141"/>
      <c r="Q223" s="141"/>
      <c r="R223" s="141"/>
      <c r="S223" s="142"/>
      <c r="U223" s="76"/>
      <c r="V223" s="136"/>
      <c r="W223" s="76"/>
      <c r="X223" s="76"/>
    </row>
    <row collapsed="false" customFormat="false" customHeight="true" hidden="false" ht="25.5" outlineLevel="0" r="224">
      <c r="A224" s="105"/>
      <c r="B224" s="88" t="str">
        <f aca="false">IF(import!A224="","",import!A224)</f>
        <v/>
      </c>
      <c r="C224" s="88" t="str">
        <f aca="false">IF(import!E224="","",import!E224)</f>
        <v/>
      </c>
      <c r="D224" s="88" t="str">
        <f aca="false">IF(import!D224="","",import!D224)</f>
        <v/>
      </c>
      <c r="E224" s="88" t="str">
        <f aca="false">IF(import!B224="","",import!B224)</f>
        <v/>
      </c>
      <c r="F224" s="88" t="str">
        <f aca="false">IF(import!I224="","",import!I224)</f>
        <v/>
      </c>
      <c r="G224" s="88" t="str">
        <f aca="false">IF(import!N224="","",import!N224)</f>
        <v/>
      </c>
      <c r="H224" s="88" t="str">
        <f aca="false">IF(import!K224="","",import!K224)</f>
        <v/>
      </c>
      <c r="I224" s="89" t="str">
        <f aca="false">IF(H224="","",G224-H224)</f>
        <v/>
      </c>
      <c r="K224" s="88" t="str">
        <f aca="false">IF(import!AA224="","",import!AA224)</f>
        <v/>
      </c>
      <c r="L224" s="91"/>
      <c r="M224" s="139"/>
      <c r="N224" s="140"/>
      <c r="O224" s="88" t="str">
        <f aca="false">IF(import!Y224="","",import!Y224)</f>
        <v/>
      </c>
      <c r="P224" s="141"/>
      <c r="Q224" s="141"/>
      <c r="R224" s="141"/>
      <c r="S224" s="142"/>
      <c r="U224" s="76"/>
      <c r="V224" s="136"/>
      <c r="W224" s="76"/>
      <c r="X224" s="76"/>
    </row>
    <row collapsed="false" customFormat="false" customHeight="true" hidden="false" ht="25.5" outlineLevel="0" r="225">
      <c r="A225" s="105"/>
      <c r="B225" s="88" t="str">
        <f aca="false">IF(import!A225="","",import!A225)</f>
        <v/>
      </c>
      <c r="C225" s="88" t="str">
        <f aca="false">IF(import!E225="","",import!E225)</f>
        <v/>
      </c>
      <c r="D225" s="88" t="str">
        <f aca="false">IF(import!D225="","",import!D225)</f>
        <v/>
      </c>
      <c r="E225" s="88" t="str">
        <f aca="false">IF(import!B225="","",import!B225)</f>
        <v/>
      </c>
      <c r="F225" s="88" t="str">
        <f aca="false">IF(import!I225="","",import!I225)</f>
        <v/>
      </c>
      <c r="G225" s="88" t="str">
        <f aca="false">IF(import!N225="","",import!N225)</f>
        <v/>
      </c>
      <c r="H225" s="88" t="str">
        <f aca="false">IF(import!K225="","",import!K225)</f>
        <v/>
      </c>
      <c r="I225" s="89" t="str">
        <f aca="false">IF(H225="","",G225-H225)</f>
        <v/>
      </c>
      <c r="K225" s="88" t="str">
        <f aca="false">IF(import!AA225="","",import!AA225)</f>
        <v/>
      </c>
      <c r="L225" s="91"/>
      <c r="M225" s="139"/>
      <c r="N225" s="140"/>
      <c r="O225" s="88" t="str">
        <f aca="false">IF(import!Y225="","",import!Y225)</f>
        <v/>
      </c>
      <c r="P225" s="141"/>
      <c r="Q225" s="141"/>
      <c r="R225" s="141"/>
      <c r="S225" s="142"/>
      <c r="U225" s="76"/>
      <c r="V225" s="136"/>
      <c r="W225" s="76"/>
      <c r="X225" s="76"/>
    </row>
    <row collapsed="false" customFormat="false" customHeight="true" hidden="false" ht="25.5" outlineLevel="0" r="226">
      <c r="A226" s="105"/>
      <c r="B226" s="88" t="str">
        <f aca="false">IF(import!A226="","",import!A226)</f>
        <v/>
      </c>
      <c r="C226" s="88" t="str">
        <f aca="false">IF(import!E226="","",import!E226)</f>
        <v/>
      </c>
      <c r="D226" s="88" t="str">
        <f aca="false">IF(import!D226="","",import!D226)</f>
        <v/>
      </c>
      <c r="E226" s="88" t="str">
        <f aca="false">IF(import!B226="","",import!B226)</f>
        <v/>
      </c>
      <c r="F226" s="88" t="str">
        <f aca="false">IF(import!I226="","",import!I226)</f>
        <v/>
      </c>
      <c r="G226" s="88" t="str">
        <f aca="false">IF(import!N226="","",import!N226)</f>
        <v/>
      </c>
      <c r="H226" s="88" t="str">
        <f aca="false">IF(import!K226="","",import!K226)</f>
        <v/>
      </c>
      <c r="I226" s="89" t="str">
        <f aca="false">IF(H226="","",G226-H226)</f>
        <v/>
      </c>
      <c r="K226" s="88" t="str">
        <f aca="false">IF(import!AA226="","",import!AA226)</f>
        <v/>
      </c>
      <c r="L226" s="91"/>
      <c r="M226" s="139"/>
      <c r="N226" s="140"/>
      <c r="O226" s="88" t="str">
        <f aca="false">IF(import!Y226="","",import!Y226)</f>
        <v/>
      </c>
      <c r="P226" s="141"/>
      <c r="Q226" s="141"/>
      <c r="R226" s="141"/>
      <c r="S226" s="142"/>
      <c r="U226" s="76"/>
      <c r="V226" s="136"/>
      <c r="W226" s="76"/>
      <c r="X226" s="76"/>
    </row>
    <row collapsed="false" customFormat="false" customHeight="true" hidden="false" ht="25.5" outlineLevel="0" r="227">
      <c r="A227" s="105"/>
      <c r="B227" s="88" t="str">
        <f aca="false">IF(import!A227="","",import!A227)</f>
        <v/>
      </c>
      <c r="C227" s="88" t="str">
        <f aca="false">IF(import!E227="","",import!E227)</f>
        <v/>
      </c>
      <c r="D227" s="88" t="str">
        <f aca="false">IF(import!D227="","",import!D227)</f>
        <v/>
      </c>
      <c r="E227" s="88" t="str">
        <f aca="false">IF(import!B227="","",import!B227)</f>
        <v/>
      </c>
      <c r="F227" s="88" t="str">
        <f aca="false">IF(import!I227="","",import!I227)</f>
        <v/>
      </c>
      <c r="G227" s="88" t="str">
        <f aca="false">IF(import!N227="","",import!N227)</f>
        <v/>
      </c>
      <c r="H227" s="88" t="str">
        <f aca="false">IF(import!K227="","",import!K227)</f>
        <v/>
      </c>
      <c r="I227" s="89" t="str">
        <f aca="false">IF(H227="","",G227-H227)</f>
        <v/>
      </c>
      <c r="K227" s="88" t="str">
        <f aca="false">IF(import!AA227="","",import!AA227)</f>
        <v/>
      </c>
      <c r="L227" s="91"/>
      <c r="M227" s="139"/>
      <c r="N227" s="140"/>
      <c r="O227" s="88" t="str">
        <f aca="false">IF(import!Y227="","",import!Y227)</f>
        <v/>
      </c>
      <c r="P227" s="141"/>
      <c r="Q227" s="141"/>
      <c r="R227" s="141"/>
      <c r="S227" s="142"/>
      <c r="U227" s="76"/>
      <c r="V227" s="136"/>
      <c r="W227" s="76"/>
      <c r="X227" s="76"/>
    </row>
    <row collapsed="false" customFormat="false" customHeight="true" hidden="false" ht="25.5" outlineLevel="0" r="228">
      <c r="A228" s="105"/>
      <c r="B228" s="88" t="str">
        <f aca="false">IF(import!A228="","",import!A228)</f>
        <v/>
      </c>
      <c r="C228" s="88" t="str">
        <f aca="false">IF(import!E228="","",import!E228)</f>
        <v/>
      </c>
      <c r="D228" s="88" t="str">
        <f aca="false">IF(import!D228="","",import!D228)</f>
        <v/>
      </c>
      <c r="E228" s="88" t="str">
        <f aca="false">IF(import!B228="","",import!B228)</f>
        <v/>
      </c>
      <c r="F228" s="88" t="str">
        <f aca="false">IF(import!I228="","",import!I228)</f>
        <v/>
      </c>
      <c r="G228" s="88" t="str">
        <f aca="false">IF(import!N228="","",import!N228)</f>
        <v/>
      </c>
      <c r="H228" s="88" t="str">
        <f aca="false">IF(import!K228="","",import!K228)</f>
        <v/>
      </c>
      <c r="I228" s="89" t="str">
        <f aca="false">IF(H228="","",G228-H228)</f>
        <v/>
      </c>
      <c r="K228" s="88" t="str">
        <f aca="false">IF(import!AA228="","",import!AA228)</f>
        <v/>
      </c>
      <c r="L228" s="91"/>
      <c r="M228" s="139"/>
      <c r="N228" s="140"/>
      <c r="O228" s="88" t="str">
        <f aca="false">IF(import!Y228="","",import!Y228)</f>
        <v/>
      </c>
      <c r="P228" s="141"/>
      <c r="Q228" s="141"/>
      <c r="R228" s="141"/>
      <c r="S228" s="142"/>
      <c r="U228" s="76"/>
      <c r="V228" s="136"/>
      <c r="W228" s="76"/>
      <c r="X228" s="76"/>
    </row>
    <row collapsed="false" customFormat="false" customHeight="true" hidden="false" ht="25.5" outlineLevel="0" r="229">
      <c r="A229" s="105"/>
      <c r="B229" s="88" t="str">
        <f aca="false">IF(import!A229="","",import!A229)</f>
        <v/>
      </c>
      <c r="C229" s="88" t="str">
        <f aca="false">IF(import!E229="","",import!E229)</f>
        <v/>
      </c>
      <c r="D229" s="88" t="str">
        <f aca="false">IF(import!D229="","",import!D229)</f>
        <v/>
      </c>
      <c r="E229" s="88" t="str">
        <f aca="false">IF(import!B229="","",import!B229)</f>
        <v/>
      </c>
      <c r="F229" s="88" t="str">
        <f aca="false">IF(import!I229="","",import!I229)</f>
        <v/>
      </c>
      <c r="G229" s="88" t="str">
        <f aca="false">IF(import!N229="","",import!N229)</f>
        <v/>
      </c>
      <c r="H229" s="88" t="str">
        <f aca="false">IF(import!K229="","",import!K229)</f>
        <v/>
      </c>
      <c r="I229" s="89" t="str">
        <f aca="false">IF(H229="","",G229-H229)</f>
        <v/>
      </c>
      <c r="K229" s="88" t="str">
        <f aca="false">IF(import!AA229="","",import!AA229)</f>
        <v/>
      </c>
      <c r="L229" s="91"/>
      <c r="M229" s="139"/>
      <c r="N229" s="140"/>
      <c r="O229" s="88" t="str">
        <f aca="false">IF(import!Y229="","",import!Y229)</f>
        <v/>
      </c>
      <c r="P229" s="141"/>
      <c r="Q229" s="141"/>
      <c r="R229" s="141"/>
      <c r="S229" s="142"/>
      <c r="U229" s="76"/>
      <c r="V229" s="136"/>
      <c r="W229" s="76"/>
      <c r="X229" s="76"/>
    </row>
    <row collapsed="false" customFormat="false" customHeight="true" hidden="false" ht="25.5" outlineLevel="0" r="230">
      <c r="A230" s="105"/>
      <c r="B230" s="88" t="str">
        <f aca="false">IF(import!A230="","",import!A230)</f>
        <v/>
      </c>
      <c r="C230" s="88" t="str">
        <f aca="false">IF(import!E230="","",import!E230)</f>
        <v/>
      </c>
      <c r="D230" s="88" t="str">
        <f aca="false">IF(import!D230="","",import!D230)</f>
        <v/>
      </c>
      <c r="E230" s="88" t="str">
        <f aca="false">IF(import!B230="","",import!B230)</f>
        <v/>
      </c>
      <c r="F230" s="88" t="str">
        <f aca="false">IF(import!I230="","",import!I230)</f>
        <v/>
      </c>
      <c r="G230" s="88" t="str">
        <f aca="false">IF(import!N230="","",import!N230)</f>
        <v/>
      </c>
      <c r="H230" s="88" t="str">
        <f aca="false">IF(import!K230="","",import!K230)</f>
        <v/>
      </c>
      <c r="I230" s="89" t="str">
        <f aca="false">IF(H230="","",G230-H230)</f>
        <v/>
      </c>
      <c r="K230" s="88" t="str">
        <f aca="false">IF(import!AA230="","",import!AA230)</f>
        <v/>
      </c>
      <c r="L230" s="91"/>
      <c r="M230" s="139"/>
      <c r="N230" s="140"/>
      <c r="O230" s="88" t="str">
        <f aca="false">IF(import!Y230="","",import!Y230)</f>
        <v/>
      </c>
      <c r="P230" s="141"/>
      <c r="Q230" s="141"/>
      <c r="R230" s="141"/>
      <c r="S230" s="142"/>
      <c r="U230" s="76"/>
      <c r="V230" s="136"/>
      <c r="W230" s="76"/>
      <c r="X230" s="76"/>
    </row>
    <row collapsed="false" customFormat="false" customHeight="true" hidden="false" ht="25.5" outlineLevel="0" r="231">
      <c r="A231" s="105"/>
      <c r="B231" s="88" t="str">
        <f aca="false">IF(import!A231="","",import!A231)</f>
        <v/>
      </c>
      <c r="C231" s="88" t="str">
        <f aca="false">IF(import!E231="","",import!E231)</f>
        <v/>
      </c>
      <c r="D231" s="88" t="str">
        <f aca="false">IF(import!D231="","",import!D231)</f>
        <v/>
      </c>
      <c r="E231" s="88" t="str">
        <f aca="false">IF(import!B231="","",import!B231)</f>
        <v/>
      </c>
      <c r="F231" s="88" t="str">
        <f aca="false">IF(import!I231="","",import!I231)</f>
        <v/>
      </c>
      <c r="G231" s="88" t="str">
        <f aca="false">IF(import!N231="","",import!N231)</f>
        <v/>
      </c>
      <c r="H231" s="88" t="str">
        <f aca="false">IF(import!K231="","",import!K231)</f>
        <v/>
      </c>
      <c r="I231" s="89" t="str">
        <f aca="false">IF(H231="","",G231-H231)</f>
        <v/>
      </c>
      <c r="K231" s="88" t="str">
        <f aca="false">IF(import!AA231="","",import!AA231)</f>
        <v/>
      </c>
      <c r="L231" s="91"/>
      <c r="M231" s="139"/>
      <c r="N231" s="140"/>
      <c r="O231" s="88" t="str">
        <f aca="false">IF(import!Y231="","",import!Y231)</f>
        <v/>
      </c>
      <c r="P231" s="141"/>
      <c r="Q231" s="141"/>
      <c r="R231" s="141"/>
      <c r="S231" s="142"/>
      <c r="U231" s="76"/>
      <c r="V231" s="136"/>
      <c r="W231" s="76"/>
      <c r="X231" s="76"/>
    </row>
    <row collapsed="false" customFormat="false" customHeight="true" hidden="false" ht="25.5" outlineLevel="0" r="232">
      <c r="A232" s="105"/>
      <c r="B232" s="88" t="str">
        <f aca="false">IF(import!A232="","",import!A232)</f>
        <v/>
      </c>
      <c r="C232" s="88" t="str">
        <f aca="false">IF(import!E232="","",import!E232)</f>
        <v/>
      </c>
      <c r="D232" s="88" t="str">
        <f aca="false">IF(import!D232="","",import!D232)</f>
        <v/>
      </c>
      <c r="E232" s="88" t="str">
        <f aca="false">IF(import!B232="","",import!B232)</f>
        <v/>
      </c>
      <c r="F232" s="88" t="str">
        <f aca="false">IF(import!I232="","",import!I232)</f>
        <v/>
      </c>
      <c r="G232" s="88" t="str">
        <f aca="false">IF(import!N232="","",import!N232)</f>
        <v/>
      </c>
      <c r="H232" s="88" t="str">
        <f aca="false">IF(import!K232="","",import!K232)</f>
        <v/>
      </c>
      <c r="I232" s="89" t="str">
        <f aca="false">IF(H232="","",G232-H232)</f>
        <v/>
      </c>
      <c r="K232" s="88" t="str">
        <f aca="false">IF(import!AA232="","",import!AA232)</f>
        <v/>
      </c>
      <c r="L232" s="91"/>
      <c r="M232" s="139"/>
      <c r="N232" s="140"/>
      <c r="O232" s="88" t="str">
        <f aca="false">IF(import!Y232="","",import!Y232)</f>
        <v/>
      </c>
      <c r="P232" s="141"/>
      <c r="Q232" s="141"/>
      <c r="R232" s="141"/>
      <c r="S232" s="142"/>
      <c r="U232" s="76"/>
      <c r="V232" s="136"/>
      <c r="W232" s="76"/>
      <c r="X232" s="76"/>
    </row>
    <row collapsed="false" customFormat="false" customHeight="true" hidden="false" ht="25.5" outlineLevel="0" r="233">
      <c r="A233" s="105"/>
      <c r="B233" s="88" t="str">
        <f aca="false">IF(import!A233="","",import!A233)</f>
        <v/>
      </c>
      <c r="C233" s="88" t="str">
        <f aca="false">IF(import!E233="","",import!E233)</f>
        <v/>
      </c>
      <c r="D233" s="88" t="str">
        <f aca="false">IF(import!D233="","",import!D233)</f>
        <v/>
      </c>
      <c r="E233" s="88" t="str">
        <f aca="false">IF(import!B233="","",import!B233)</f>
        <v/>
      </c>
      <c r="F233" s="88" t="str">
        <f aca="false">IF(import!I233="","",import!I233)</f>
        <v/>
      </c>
      <c r="G233" s="88" t="str">
        <f aca="false">IF(import!N233="","",import!N233)</f>
        <v/>
      </c>
      <c r="H233" s="88" t="str">
        <f aca="false">IF(import!K233="","",import!K233)</f>
        <v/>
      </c>
      <c r="I233" s="89" t="str">
        <f aca="false">IF(H233="","",G233-H233)</f>
        <v/>
      </c>
      <c r="K233" s="88" t="str">
        <f aca="false">IF(import!AA233="","",import!AA233)</f>
        <v/>
      </c>
      <c r="L233" s="91"/>
      <c r="M233" s="139"/>
      <c r="N233" s="140"/>
      <c r="O233" s="88" t="str">
        <f aca="false">IF(import!Y233="","",import!Y233)</f>
        <v/>
      </c>
      <c r="P233" s="141"/>
      <c r="Q233" s="141"/>
      <c r="R233" s="141"/>
      <c r="S233" s="142"/>
      <c r="U233" s="76"/>
      <c r="V233" s="136"/>
      <c r="W233" s="76"/>
      <c r="X233" s="76"/>
    </row>
    <row collapsed="false" customFormat="false" customHeight="true" hidden="false" ht="25.5" outlineLevel="0" r="234">
      <c r="A234" s="105"/>
      <c r="B234" s="88" t="str">
        <f aca="false">IF(import!A234="","",import!A234)</f>
        <v/>
      </c>
      <c r="C234" s="88" t="str">
        <f aca="false">IF(import!E234="","",import!E234)</f>
        <v/>
      </c>
      <c r="D234" s="88" t="str">
        <f aca="false">IF(import!D234="","",import!D234)</f>
        <v/>
      </c>
      <c r="E234" s="88" t="str">
        <f aca="false">IF(import!B234="","",import!B234)</f>
        <v/>
      </c>
      <c r="F234" s="88" t="str">
        <f aca="false">IF(import!I234="","",import!I234)</f>
        <v/>
      </c>
      <c r="G234" s="88" t="str">
        <f aca="false">IF(import!N234="","",import!N234)</f>
        <v/>
      </c>
      <c r="H234" s="88" t="str">
        <f aca="false">IF(import!K234="","",import!K234)</f>
        <v/>
      </c>
      <c r="I234" s="89" t="str">
        <f aca="false">IF(H234="","",G234-H234)</f>
        <v/>
      </c>
      <c r="K234" s="88" t="str">
        <f aca="false">IF(import!AA234="","",import!AA234)</f>
        <v/>
      </c>
      <c r="L234" s="91"/>
      <c r="M234" s="139"/>
      <c r="N234" s="140"/>
      <c r="O234" s="88" t="str">
        <f aca="false">IF(import!Y234="","",import!Y234)</f>
        <v/>
      </c>
      <c r="P234" s="141"/>
      <c r="Q234" s="141"/>
      <c r="R234" s="141"/>
      <c r="S234" s="142"/>
      <c r="U234" s="76"/>
      <c r="V234" s="136"/>
      <c r="W234" s="76"/>
      <c r="X234" s="76"/>
    </row>
    <row collapsed="false" customFormat="false" customHeight="true" hidden="false" ht="25.5" outlineLevel="0" r="235">
      <c r="A235" s="105"/>
      <c r="B235" s="88" t="str">
        <f aca="false">IF(import!A235="","",import!A235)</f>
        <v/>
      </c>
      <c r="C235" s="88" t="str">
        <f aca="false">IF(import!E235="","",import!E235)</f>
        <v/>
      </c>
      <c r="D235" s="88" t="str">
        <f aca="false">IF(import!D235="","",import!D235)</f>
        <v/>
      </c>
      <c r="E235" s="88" t="str">
        <f aca="false">IF(import!B235="","",import!B235)</f>
        <v/>
      </c>
      <c r="F235" s="88" t="str">
        <f aca="false">IF(import!I235="","",import!I235)</f>
        <v/>
      </c>
      <c r="G235" s="88" t="str">
        <f aca="false">IF(import!N235="","",import!N235)</f>
        <v/>
      </c>
      <c r="H235" s="88" t="str">
        <f aca="false">IF(import!K235="","",import!K235)</f>
        <v/>
      </c>
      <c r="I235" s="89" t="str">
        <f aca="false">IF(H235="","",G235-H235)</f>
        <v/>
      </c>
      <c r="K235" s="88" t="str">
        <f aca="false">IF(import!AA235="","",import!AA235)</f>
        <v/>
      </c>
      <c r="L235" s="91"/>
      <c r="M235" s="139"/>
      <c r="N235" s="140"/>
      <c r="O235" s="88" t="str">
        <f aca="false">IF(import!Y235="","",import!Y235)</f>
        <v/>
      </c>
      <c r="P235" s="141"/>
      <c r="Q235" s="141"/>
      <c r="R235" s="141"/>
      <c r="S235" s="142"/>
      <c r="U235" s="76"/>
      <c r="V235" s="136"/>
      <c r="W235" s="76"/>
      <c r="X235" s="76"/>
    </row>
    <row collapsed="false" customFormat="false" customHeight="true" hidden="false" ht="25.5" outlineLevel="0" r="236">
      <c r="A236" s="105"/>
      <c r="B236" s="88" t="str">
        <f aca="false">IF(import!A236="","",import!A236)</f>
        <v/>
      </c>
      <c r="C236" s="88" t="str">
        <f aca="false">IF(import!E236="","",import!E236)</f>
        <v/>
      </c>
      <c r="D236" s="88" t="str">
        <f aca="false">IF(import!D236="","",import!D236)</f>
        <v/>
      </c>
      <c r="E236" s="88" t="str">
        <f aca="false">IF(import!B236="","",import!B236)</f>
        <v/>
      </c>
      <c r="F236" s="88" t="str">
        <f aca="false">IF(import!I236="","",import!I236)</f>
        <v/>
      </c>
      <c r="G236" s="88" t="str">
        <f aca="false">IF(import!N236="","",import!N236)</f>
        <v/>
      </c>
      <c r="H236" s="88" t="str">
        <f aca="false">IF(import!K236="","",import!K236)</f>
        <v/>
      </c>
      <c r="I236" s="89" t="str">
        <f aca="false">IF(H236="","",G236-H236)</f>
        <v/>
      </c>
      <c r="K236" s="88" t="str">
        <f aca="false">IF(import!AA236="","",import!AA236)</f>
        <v/>
      </c>
      <c r="L236" s="91"/>
      <c r="M236" s="139"/>
      <c r="N236" s="140"/>
      <c r="O236" s="88" t="str">
        <f aca="false">IF(import!Y236="","",import!Y236)</f>
        <v/>
      </c>
      <c r="P236" s="141"/>
      <c r="Q236" s="141"/>
      <c r="R236" s="141"/>
      <c r="S236" s="142"/>
      <c r="U236" s="76"/>
      <c r="V236" s="136"/>
      <c r="W236" s="76"/>
      <c r="X236" s="76"/>
    </row>
    <row collapsed="false" customFormat="false" customHeight="true" hidden="false" ht="25.5" outlineLevel="0" r="237">
      <c r="A237" s="105"/>
      <c r="B237" s="88" t="str">
        <f aca="false">IF(import!A237="","",import!A237)</f>
        <v/>
      </c>
      <c r="C237" s="88" t="str">
        <f aca="false">IF(import!E237="","",import!E237)</f>
        <v/>
      </c>
      <c r="D237" s="88" t="str">
        <f aca="false">IF(import!D237="","",import!D237)</f>
        <v/>
      </c>
      <c r="E237" s="88" t="str">
        <f aca="false">IF(import!B237="","",import!B237)</f>
        <v/>
      </c>
      <c r="F237" s="88" t="str">
        <f aca="false">IF(import!I237="","",import!I237)</f>
        <v/>
      </c>
      <c r="G237" s="88" t="str">
        <f aca="false">IF(import!N237="","",import!N237)</f>
        <v/>
      </c>
      <c r="H237" s="88" t="str">
        <f aca="false">IF(import!K237="","",import!K237)</f>
        <v/>
      </c>
      <c r="I237" s="89" t="str">
        <f aca="false">IF(H237="","",G237-H237)</f>
        <v/>
      </c>
      <c r="K237" s="88" t="str">
        <f aca="false">IF(import!AA237="","",import!AA237)</f>
        <v/>
      </c>
      <c r="L237" s="91"/>
      <c r="M237" s="139"/>
      <c r="N237" s="140"/>
      <c r="O237" s="88" t="str">
        <f aca="false">IF(import!Y237="","",import!Y237)</f>
        <v/>
      </c>
      <c r="P237" s="141"/>
      <c r="Q237" s="141"/>
      <c r="R237" s="141"/>
      <c r="S237" s="142"/>
      <c r="U237" s="76"/>
      <c r="V237" s="136"/>
      <c r="W237" s="76"/>
      <c r="X237" s="76"/>
    </row>
    <row collapsed="false" customFormat="false" customHeight="true" hidden="false" ht="25.5" outlineLevel="0" r="238">
      <c r="A238" s="105"/>
      <c r="B238" s="88" t="str">
        <f aca="false">IF(import!A238="","",import!A238)</f>
        <v/>
      </c>
      <c r="C238" s="88" t="str">
        <f aca="false">IF(import!E238="","",import!E238)</f>
        <v/>
      </c>
      <c r="D238" s="88" t="str">
        <f aca="false">IF(import!D238="","",import!D238)</f>
        <v/>
      </c>
      <c r="E238" s="88" t="str">
        <f aca="false">IF(import!B238="","",import!B238)</f>
        <v/>
      </c>
      <c r="F238" s="88" t="str">
        <f aca="false">IF(import!I238="","",import!I238)</f>
        <v/>
      </c>
      <c r="G238" s="88" t="str">
        <f aca="false">IF(import!N238="","",import!N238)</f>
        <v/>
      </c>
      <c r="H238" s="88" t="str">
        <f aca="false">IF(import!K238="","",import!K238)</f>
        <v/>
      </c>
      <c r="I238" s="89" t="str">
        <f aca="false">IF(H238="","",G238-H238)</f>
        <v/>
      </c>
      <c r="K238" s="88" t="str">
        <f aca="false">IF(import!AA238="","",import!AA238)</f>
        <v/>
      </c>
      <c r="L238" s="91"/>
      <c r="M238" s="139"/>
      <c r="N238" s="140"/>
      <c r="O238" s="88" t="str">
        <f aca="false">IF(import!Y238="","",import!Y238)</f>
        <v/>
      </c>
      <c r="P238" s="141"/>
      <c r="Q238" s="141"/>
      <c r="R238" s="141"/>
      <c r="S238" s="142"/>
      <c r="U238" s="76"/>
      <c r="V238" s="136"/>
      <c r="W238" s="76"/>
      <c r="X238" s="76"/>
    </row>
    <row collapsed="false" customFormat="false" customHeight="true" hidden="false" ht="25.5" outlineLevel="0" r="239">
      <c r="A239" s="105"/>
      <c r="B239" s="88" t="str">
        <f aca="false">IF(import!A239="","",import!A239)</f>
        <v/>
      </c>
      <c r="C239" s="88" t="str">
        <f aca="false">IF(import!E239="","",import!E239)</f>
        <v/>
      </c>
      <c r="D239" s="88" t="str">
        <f aca="false">IF(import!D239="","",import!D239)</f>
        <v/>
      </c>
      <c r="E239" s="88" t="str">
        <f aca="false">IF(import!B239="","",import!B239)</f>
        <v/>
      </c>
      <c r="F239" s="88" t="str">
        <f aca="false">IF(import!I239="","",import!I239)</f>
        <v/>
      </c>
      <c r="G239" s="88" t="str">
        <f aca="false">IF(import!N239="","",import!N239)</f>
        <v/>
      </c>
      <c r="H239" s="88" t="str">
        <f aca="false">IF(import!K239="","",import!K239)</f>
        <v/>
      </c>
      <c r="I239" s="89" t="str">
        <f aca="false">IF(H239="","",G239-H239)</f>
        <v/>
      </c>
      <c r="K239" s="88" t="str">
        <f aca="false">IF(import!AA239="","",import!AA239)</f>
        <v/>
      </c>
      <c r="L239" s="91"/>
      <c r="M239" s="139"/>
      <c r="N239" s="140"/>
      <c r="O239" s="88" t="str">
        <f aca="false">IF(import!Y239="","",import!Y239)</f>
        <v/>
      </c>
      <c r="P239" s="141"/>
      <c r="Q239" s="141"/>
      <c r="R239" s="141"/>
      <c r="S239" s="142"/>
      <c r="U239" s="76"/>
      <c r="V239" s="136"/>
      <c r="W239" s="76"/>
      <c r="X239" s="76"/>
    </row>
    <row collapsed="false" customFormat="false" customHeight="true" hidden="false" ht="25.5" outlineLevel="0" r="240">
      <c r="A240" s="105"/>
      <c r="B240" s="88" t="str">
        <f aca="false">IF(import!A240="","",import!A240)</f>
        <v/>
      </c>
      <c r="C240" s="88" t="str">
        <f aca="false">IF(import!E240="","",import!E240)</f>
        <v/>
      </c>
      <c r="D240" s="88" t="str">
        <f aca="false">IF(import!D240="","",import!D240)</f>
        <v/>
      </c>
      <c r="E240" s="88" t="str">
        <f aca="false">IF(import!B240="","",import!B240)</f>
        <v/>
      </c>
      <c r="F240" s="88" t="str">
        <f aca="false">IF(import!I240="","",import!I240)</f>
        <v/>
      </c>
      <c r="G240" s="88" t="str">
        <f aca="false">IF(import!N240="","",import!N240)</f>
        <v/>
      </c>
      <c r="H240" s="88" t="str">
        <f aca="false">IF(import!K240="","",import!K240)</f>
        <v/>
      </c>
      <c r="I240" s="89" t="str">
        <f aca="false">IF(H240="","",G240-H240)</f>
        <v/>
      </c>
      <c r="K240" s="88" t="str">
        <f aca="false">IF(import!AA240="","",import!AA240)</f>
        <v/>
      </c>
      <c r="L240" s="91"/>
      <c r="M240" s="139"/>
      <c r="N240" s="140"/>
      <c r="O240" s="88" t="str">
        <f aca="false">IF(import!Y240="","",import!Y240)</f>
        <v/>
      </c>
      <c r="P240" s="141"/>
      <c r="Q240" s="141"/>
      <c r="R240" s="141"/>
      <c r="S240" s="142"/>
      <c r="U240" s="76"/>
      <c r="V240" s="136"/>
      <c r="W240" s="76"/>
      <c r="X240" s="76"/>
    </row>
    <row collapsed="false" customFormat="false" customHeight="true" hidden="false" ht="25.5" outlineLevel="0" r="241">
      <c r="A241" s="105"/>
      <c r="B241" s="88" t="str">
        <f aca="false">IF(import!A241="","",import!A241)</f>
        <v/>
      </c>
      <c r="C241" s="88" t="str">
        <f aca="false">IF(import!E241="","",import!E241)</f>
        <v/>
      </c>
      <c r="D241" s="88" t="str">
        <f aca="false">IF(import!D241="","",import!D241)</f>
        <v/>
      </c>
      <c r="E241" s="88" t="str">
        <f aca="false">IF(import!B241="","",import!B241)</f>
        <v/>
      </c>
      <c r="F241" s="88" t="str">
        <f aca="false">IF(import!I241="","",import!I241)</f>
        <v/>
      </c>
      <c r="G241" s="88" t="str">
        <f aca="false">IF(import!N241="","",import!N241)</f>
        <v/>
      </c>
      <c r="H241" s="88" t="str">
        <f aca="false">IF(import!K241="","",import!K241)</f>
        <v/>
      </c>
      <c r="I241" s="89" t="str">
        <f aca="false">IF(H241="","",G241-H241)</f>
        <v/>
      </c>
      <c r="K241" s="88" t="str">
        <f aca="false">IF(import!AA241="","",import!AA241)</f>
        <v/>
      </c>
      <c r="L241" s="91"/>
      <c r="M241" s="139"/>
      <c r="N241" s="140"/>
      <c r="O241" s="88" t="str">
        <f aca="false">IF(import!Y241="","",import!Y241)</f>
        <v/>
      </c>
      <c r="P241" s="141"/>
      <c r="Q241" s="141"/>
      <c r="R241" s="141"/>
      <c r="S241" s="142"/>
      <c r="U241" s="76"/>
      <c r="V241" s="136"/>
      <c r="W241" s="76"/>
      <c r="X241" s="76"/>
    </row>
    <row collapsed="false" customFormat="false" customHeight="true" hidden="false" ht="25.5" outlineLevel="0" r="242">
      <c r="A242" s="105"/>
      <c r="B242" s="88" t="str">
        <f aca="false">IF(import!A242="","",import!A242)</f>
        <v/>
      </c>
      <c r="C242" s="88" t="str">
        <f aca="false">IF(import!E242="","",import!E242)</f>
        <v/>
      </c>
      <c r="D242" s="88" t="str">
        <f aca="false">IF(import!D242="","",import!D242)</f>
        <v/>
      </c>
      <c r="E242" s="88" t="str">
        <f aca="false">IF(import!B242="","",import!B242)</f>
        <v/>
      </c>
      <c r="F242" s="88" t="str">
        <f aca="false">IF(import!I242="","",import!I242)</f>
        <v/>
      </c>
      <c r="G242" s="88" t="str">
        <f aca="false">IF(import!N242="","",import!N242)</f>
        <v/>
      </c>
      <c r="H242" s="88" t="str">
        <f aca="false">IF(import!K242="","",import!K242)</f>
        <v/>
      </c>
      <c r="I242" s="89" t="str">
        <f aca="false">IF(H242="","",G242-H242)</f>
        <v/>
      </c>
      <c r="K242" s="88" t="str">
        <f aca="false">IF(import!AA242="","",import!AA242)</f>
        <v/>
      </c>
      <c r="L242" s="91"/>
      <c r="M242" s="139"/>
      <c r="N242" s="140"/>
      <c r="O242" s="88" t="str">
        <f aca="false">IF(import!Y242="","",import!Y242)</f>
        <v/>
      </c>
      <c r="P242" s="141"/>
      <c r="Q242" s="141"/>
      <c r="R242" s="141"/>
      <c r="S242" s="142"/>
      <c r="U242" s="76"/>
      <c r="V242" s="136"/>
      <c r="W242" s="76"/>
      <c r="X242" s="76"/>
    </row>
    <row collapsed="false" customFormat="false" customHeight="true" hidden="false" ht="25.5" outlineLevel="0" r="243">
      <c r="A243" s="105"/>
      <c r="B243" s="88" t="str">
        <f aca="false">IF(import!A243="","",import!A243)</f>
        <v/>
      </c>
      <c r="C243" s="88" t="str">
        <f aca="false">IF(import!E243="","",import!E243)</f>
        <v/>
      </c>
      <c r="D243" s="88" t="str">
        <f aca="false">IF(import!D243="","",import!D243)</f>
        <v/>
      </c>
      <c r="E243" s="88" t="str">
        <f aca="false">IF(import!B243="","",import!B243)</f>
        <v/>
      </c>
      <c r="F243" s="88" t="str">
        <f aca="false">IF(import!I243="","",import!I243)</f>
        <v/>
      </c>
      <c r="G243" s="88" t="str">
        <f aca="false">IF(import!N243="","",import!N243)</f>
        <v/>
      </c>
      <c r="H243" s="88" t="str">
        <f aca="false">IF(import!K243="","",import!K243)</f>
        <v/>
      </c>
      <c r="I243" s="89" t="str">
        <f aca="false">IF(H243="","",G243-H243)</f>
        <v/>
      </c>
      <c r="K243" s="88" t="str">
        <f aca="false">IF(import!AA243="","",import!AA243)</f>
        <v/>
      </c>
      <c r="L243" s="91"/>
      <c r="M243" s="139"/>
      <c r="N243" s="140"/>
      <c r="O243" s="88" t="str">
        <f aca="false">IF(import!Y243="","",import!Y243)</f>
        <v/>
      </c>
      <c r="P243" s="141"/>
      <c r="Q243" s="141"/>
      <c r="R243" s="141"/>
      <c r="S243" s="142"/>
      <c r="U243" s="76"/>
      <c r="V243" s="136"/>
      <c r="W243" s="76"/>
      <c r="X243" s="76"/>
    </row>
    <row collapsed="false" customFormat="false" customHeight="true" hidden="false" ht="25.5" outlineLevel="0" r="244">
      <c r="A244" s="105"/>
      <c r="B244" s="88" t="str">
        <f aca="false">IF(import!A244="","",import!A244)</f>
        <v/>
      </c>
      <c r="C244" s="88" t="str">
        <f aca="false">IF(import!E244="","",import!E244)</f>
        <v/>
      </c>
      <c r="D244" s="88" t="str">
        <f aca="false">IF(import!D244="","",import!D244)</f>
        <v/>
      </c>
      <c r="E244" s="88" t="str">
        <f aca="false">IF(import!B244="","",import!B244)</f>
        <v/>
      </c>
      <c r="F244" s="88" t="str">
        <f aca="false">IF(import!I244="","",import!I244)</f>
        <v/>
      </c>
      <c r="G244" s="88" t="str">
        <f aca="false">IF(import!N244="","",import!N244)</f>
        <v/>
      </c>
      <c r="H244" s="88" t="str">
        <f aca="false">IF(import!K244="","",import!K244)</f>
        <v/>
      </c>
      <c r="I244" s="89" t="str">
        <f aca="false">IF(H244="","",G244-H244)</f>
        <v/>
      </c>
      <c r="K244" s="88" t="str">
        <f aca="false">IF(import!AA244="","",import!AA244)</f>
        <v/>
      </c>
      <c r="L244" s="91"/>
      <c r="M244" s="139"/>
      <c r="N244" s="140"/>
      <c r="O244" s="88" t="str">
        <f aca="false">IF(import!Y244="","",import!Y244)</f>
        <v/>
      </c>
      <c r="P244" s="141"/>
      <c r="Q244" s="141"/>
      <c r="R244" s="141"/>
      <c r="S244" s="142"/>
      <c r="U244" s="76"/>
      <c r="V244" s="136"/>
      <c r="W244" s="76"/>
      <c r="X244" s="76"/>
    </row>
    <row collapsed="false" customFormat="false" customHeight="true" hidden="false" ht="25.5" outlineLevel="0" r="245">
      <c r="A245" s="105"/>
      <c r="B245" s="88" t="str">
        <f aca="false">IF(import!A245="","",import!A245)</f>
        <v/>
      </c>
      <c r="C245" s="88" t="str">
        <f aca="false">IF(import!E245="","",import!E245)</f>
        <v/>
      </c>
      <c r="D245" s="88" t="str">
        <f aca="false">IF(import!D245="","",import!D245)</f>
        <v/>
      </c>
      <c r="E245" s="88" t="str">
        <f aca="false">IF(import!B245="","",import!B245)</f>
        <v/>
      </c>
      <c r="F245" s="88" t="str">
        <f aca="false">IF(import!I245="","",import!I245)</f>
        <v/>
      </c>
      <c r="G245" s="88" t="str">
        <f aca="false">IF(import!N245="","",import!N245)</f>
        <v/>
      </c>
      <c r="H245" s="88" t="str">
        <f aca="false">IF(import!K245="","",import!K245)</f>
        <v/>
      </c>
      <c r="I245" s="89" t="str">
        <f aca="false">IF(H245="","",G245-H245)</f>
        <v/>
      </c>
      <c r="K245" s="88" t="str">
        <f aca="false">IF(import!AA245="","",import!AA245)</f>
        <v/>
      </c>
      <c r="L245" s="91"/>
      <c r="M245" s="139"/>
      <c r="N245" s="140"/>
      <c r="O245" s="88" t="str">
        <f aca="false">IF(import!Y245="","",import!Y245)</f>
        <v/>
      </c>
      <c r="P245" s="141"/>
      <c r="Q245" s="141"/>
      <c r="R245" s="141"/>
      <c r="S245" s="142"/>
      <c r="U245" s="76"/>
      <c r="V245" s="136"/>
      <c r="W245" s="76"/>
      <c r="X245" s="76"/>
    </row>
    <row collapsed="false" customFormat="false" customHeight="true" hidden="false" ht="25.5" outlineLevel="0" r="246">
      <c r="A246" s="105"/>
      <c r="B246" s="88" t="str">
        <f aca="false">IF(import!A246="","",import!A246)</f>
        <v/>
      </c>
      <c r="C246" s="88" t="str">
        <f aca="false">IF(import!E246="","",import!E246)</f>
        <v/>
      </c>
      <c r="D246" s="88" t="str">
        <f aca="false">IF(import!D246="","",import!D246)</f>
        <v/>
      </c>
      <c r="E246" s="88" t="str">
        <f aca="false">IF(import!B246="","",import!B246)</f>
        <v/>
      </c>
      <c r="F246" s="88" t="str">
        <f aca="false">IF(import!I246="","",import!I246)</f>
        <v/>
      </c>
      <c r="G246" s="88" t="str">
        <f aca="false">IF(import!N246="","",import!N246)</f>
        <v/>
      </c>
      <c r="H246" s="88" t="str">
        <f aca="false">IF(import!K246="","",import!K246)</f>
        <v/>
      </c>
      <c r="I246" s="89" t="str">
        <f aca="false">IF(H246="","",G246-H246)</f>
        <v/>
      </c>
      <c r="K246" s="88" t="str">
        <f aca="false">IF(import!AA246="","",import!AA246)</f>
        <v/>
      </c>
      <c r="L246" s="91"/>
      <c r="M246" s="139"/>
      <c r="N246" s="140"/>
      <c r="O246" s="88" t="str">
        <f aca="false">IF(import!Y246="","",import!Y246)</f>
        <v/>
      </c>
      <c r="P246" s="141"/>
      <c r="Q246" s="141"/>
      <c r="R246" s="141"/>
      <c r="S246" s="142"/>
      <c r="U246" s="76"/>
      <c r="V246" s="136"/>
      <c r="W246" s="76"/>
      <c r="X246" s="76"/>
    </row>
    <row collapsed="false" customFormat="false" customHeight="true" hidden="false" ht="25.5" outlineLevel="0" r="247">
      <c r="A247" s="105"/>
      <c r="B247" s="88" t="str">
        <f aca="false">IF(import!A247="","",import!A247)</f>
        <v/>
      </c>
      <c r="C247" s="88" t="str">
        <f aca="false">IF(import!E247="","",import!E247)</f>
        <v/>
      </c>
      <c r="D247" s="88" t="str">
        <f aca="false">IF(import!D247="","",import!D247)</f>
        <v/>
      </c>
      <c r="E247" s="88" t="str">
        <f aca="false">IF(import!B247="","",import!B247)</f>
        <v/>
      </c>
      <c r="F247" s="88" t="str">
        <f aca="false">IF(import!I247="","",import!I247)</f>
        <v/>
      </c>
      <c r="G247" s="88" t="str">
        <f aca="false">IF(import!N247="","",import!N247)</f>
        <v/>
      </c>
      <c r="H247" s="88" t="str">
        <f aca="false">IF(import!K247="","",import!K247)</f>
        <v/>
      </c>
      <c r="I247" s="89" t="str">
        <f aca="false">IF(H247="","",G247-H247)</f>
        <v/>
      </c>
      <c r="K247" s="88" t="str">
        <f aca="false">IF(import!AA247="","",import!AA247)</f>
        <v/>
      </c>
      <c r="L247" s="91"/>
      <c r="M247" s="139"/>
      <c r="N247" s="140"/>
      <c r="O247" s="88" t="str">
        <f aca="false">IF(import!Y247="","",import!Y247)</f>
        <v/>
      </c>
      <c r="P247" s="141"/>
      <c r="Q247" s="141"/>
      <c r="R247" s="141"/>
      <c r="S247" s="142"/>
      <c r="U247" s="76"/>
      <c r="V247" s="136"/>
      <c r="W247" s="76"/>
      <c r="X247" s="76"/>
    </row>
    <row collapsed="false" customFormat="false" customHeight="true" hidden="false" ht="25.5" outlineLevel="0" r="248">
      <c r="A248" s="105"/>
      <c r="B248" s="88" t="str">
        <f aca="false">IF(import!A248="","",import!A248)</f>
        <v/>
      </c>
      <c r="C248" s="88" t="str">
        <f aca="false">IF(import!E248="","",import!E248)</f>
        <v/>
      </c>
      <c r="D248" s="88" t="str">
        <f aca="false">IF(import!D248="","",import!D248)</f>
        <v/>
      </c>
      <c r="E248" s="88" t="str">
        <f aca="false">IF(import!B248="","",import!B248)</f>
        <v/>
      </c>
      <c r="F248" s="88" t="str">
        <f aca="false">IF(import!I248="","",import!I248)</f>
        <v/>
      </c>
      <c r="G248" s="88" t="str">
        <f aca="false">IF(import!N248="","",import!N248)</f>
        <v/>
      </c>
      <c r="H248" s="88" t="str">
        <f aca="false">IF(import!K248="","",import!K248)</f>
        <v/>
      </c>
      <c r="I248" s="89" t="str">
        <f aca="false">IF(H248="","",G248-H248)</f>
        <v/>
      </c>
      <c r="K248" s="88" t="str">
        <f aca="false">IF(import!AA248="","",import!AA248)</f>
        <v/>
      </c>
      <c r="L248" s="91"/>
      <c r="M248" s="139"/>
      <c r="N248" s="140"/>
      <c r="O248" s="88" t="str">
        <f aca="false">IF(import!Y248="","",import!Y248)</f>
        <v/>
      </c>
      <c r="P248" s="141"/>
      <c r="Q248" s="141"/>
      <c r="R248" s="141"/>
      <c r="S248" s="142"/>
      <c r="U248" s="76"/>
      <c r="V248" s="136"/>
      <c r="W248" s="76"/>
      <c r="X248" s="76"/>
    </row>
    <row collapsed="false" customFormat="false" customHeight="true" hidden="false" ht="25.5" outlineLevel="0" r="249">
      <c r="A249" s="105"/>
      <c r="B249" s="88" t="str">
        <f aca="false">IF(import!A249="","",import!A249)</f>
        <v/>
      </c>
      <c r="C249" s="88" t="str">
        <f aca="false">IF(import!E249="","",import!E249)</f>
        <v/>
      </c>
      <c r="D249" s="88" t="str">
        <f aca="false">IF(import!D249="","",import!D249)</f>
        <v/>
      </c>
      <c r="E249" s="88" t="str">
        <f aca="false">IF(import!B249="","",import!B249)</f>
        <v/>
      </c>
      <c r="F249" s="88" t="str">
        <f aca="false">IF(import!I249="","",import!I249)</f>
        <v/>
      </c>
      <c r="G249" s="88" t="str">
        <f aca="false">IF(import!N249="","",import!N249)</f>
        <v/>
      </c>
      <c r="H249" s="88" t="str">
        <f aca="false">IF(import!K249="","",import!K249)</f>
        <v/>
      </c>
      <c r="I249" s="89" t="str">
        <f aca="false">IF(H249="","",G249-H249)</f>
        <v/>
      </c>
      <c r="K249" s="88" t="str">
        <f aca="false">IF(import!AA249="","",import!AA249)</f>
        <v/>
      </c>
      <c r="L249" s="91"/>
      <c r="M249" s="139"/>
      <c r="N249" s="140"/>
      <c r="O249" s="88" t="str">
        <f aca="false">IF(import!Y249="","",import!Y249)</f>
        <v/>
      </c>
      <c r="P249" s="141"/>
      <c r="Q249" s="141"/>
      <c r="R249" s="141"/>
      <c r="S249" s="142"/>
      <c r="U249" s="76"/>
      <c r="V249" s="136"/>
      <c r="W249" s="76"/>
      <c r="X249" s="76"/>
    </row>
    <row collapsed="false" customFormat="false" customHeight="true" hidden="false" ht="25.5" outlineLevel="0" r="250">
      <c r="A250" s="105"/>
      <c r="B250" s="88" t="str">
        <f aca="false">IF(import!A250="","",import!A250)</f>
        <v/>
      </c>
      <c r="C250" s="88" t="str">
        <f aca="false">IF(import!E250="","",import!E250)</f>
        <v/>
      </c>
      <c r="D250" s="88" t="str">
        <f aca="false">IF(import!D250="","",import!D250)</f>
        <v/>
      </c>
      <c r="E250" s="88" t="str">
        <f aca="false">IF(import!B250="","",import!B250)</f>
        <v/>
      </c>
      <c r="F250" s="88" t="str">
        <f aca="false">IF(import!I250="","",import!I250)</f>
        <v/>
      </c>
      <c r="G250" s="88" t="str">
        <f aca="false">IF(import!N250="","",import!N250)</f>
        <v/>
      </c>
      <c r="H250" s="88" t="str">
        <f aca="false">IF(import!K250="","",import!K250)</f>
        <v/>
      </c>
      <c r="I250" s="89" t="str">
        <f aca="false">IF(H250="","",G250-H250)</f>
        <v/>
      </c>
      <c r="K250" s="88" t="str">
        <f aca="false">IF(import!AA250="","",import!AA250)</f>
        <v/>
      </c>
      <c r="L250" s="91"/>
      <c r="M250" s="139"/>
      <c r="N250" s="140"/>
      <c r="O250" s="88" t="str">
        <f aca="false">IF(import!Y250="","",import!Y250)</f>
        <v/>
      </c>
      <c r="P250" s="141"/>
      <c r="Q250" s="141"/>
      <c r="R250" s="141"/>
      <c r="S250" s="142"/>
      <c r="U250" s="76"/>
      <c r="V250" s="136"/>
      <c r="W250" s="76"/>
      <c r="X250" s="76"/>
    </row>
    <row collapsed="false" customFormat="false" customHeight="true" hidden="false" ht="25.5" outlineLevel="0" r="251">
      <c r="A251" s="105"/>
      <c r="B251" s="88" t="str">
        <f aca="false">IF(import!A251="","",import!A251)</f>
        <v/>
      </c>
      <c r="C251" s="88" t="str">
        <f aca="false">IF(import!E251="","",import!E251)</f>
        <v/>
      </c>
      <c r="D251" s="88" t="str">
        <f aca="false">IF(import!D251="","",import!D251)</f>
        <v/>
      </c>
      <c r="E251" s="88" t="str">
        <f aca="false">IF(import!B251="","",import!B251)</f>
        <v/>
      </c>
      <c r="F251" s="88" t="str">
        <f aca="false">IF(import!I251="","",import!I251)</f>
        <v/>
      </c>
      <c r="G251" s="88" t="str">
        <f aca="false">IF(import!N251="","",import!N251)</f>
        <v/>
      </c>
      <c r="H251" s="88" t="str">
        <f aca="false">IF(import!K251="","",import!K251)</f>
        <v/>
      </c>
      <c r="I251" s="89" t="str">
        <f aca="false">IF(H251="","",G251-H251)</f>
        <v/>
      </c>
      <c r="K251" s="88" t="str">
        <f aca="false">IF(import!AA251="","",import!AA251)</f>
        <v/>
      </c>
      <c r="L251" s="91"/>
      <c r="M251" s="139"/>
      <c r="N251" s="140"/>
      <c r="O251" s="88" t="str">
        <f aca="false">IF(import!Y251="","",import!Y251)</f>
        <v/>
      </c>
      <c r="P251" s="141"/>
      <c r="Q251" s="141"/>
      <c r="R251" s="141"/>
      <c r="S251" s="142"/>
      <c r="U251" s="76"/>
      <c r="V251" s="136"/>
      <c r="W251" s="76"/>
      <c r="X251" s="76"/>
    </row>
    <row collapsed="false" customFormat="false" customHeight="true" hidden="false" ht="25.5" outlineLevel="0" r="252">
      <c r="A252" s="105"/>
      <c r="B252" s="88" t="str">
        <f aca="false">IF(import!A252="","",import!A252)</f>
        <v/>
      </c>
      <c r="C252" s="88" t="str">
        <f aca="false">IF(import!E252="","",import!E252)</f>
        <v/>
      </c>
      <c r="D252" s="88" t="str">
        <f aca="false">IF(import!D252="","",import!D252)</f>
        <v/>
      </c>
      <c r="E252" s="88" t="str">
        <f aca="false">IF(import!B252="","",import!B252)</f>
        <v/>
      </c>
      <c r="F252" s="88" t="str">
        <f aca="false">IF(import!I252="","",import!I252)</f>
        <v/>
      </c>
      <c r="G252" s="88" t="str">
        <f aca="false">IF(import!N252="","",import!N252)</f>
        <v/>
      </c>
      <c r="H252" s="88" t="str">
        <f aca="false">IF(import!K252="","",import!K252)</f>
        <v/>
      </c>
      <c r="I252" s="89" t="str">
        <f aca="false">IF(H252="","",G252-H252)</f>
        <v/>
      </c>
      <c r="K252" s="88" t="str">
        <f aca="false">IF(import!AA252="","",import!AA252)</f>
        <v/>
      </c>
      <c r="L252" s="91"/>
      <c r="M252" s="139"/>
      <c r="N252" s="140"/>
      <c r="O252" s="88" t="str">
        <f aca="false">IF(import!Y252="","",import!Y252)</f>
        <v/>
      </c>
      <c r="P252" s="141"/>
      <c r="Q252" s="141"/>
      <c r="R252" s="141"/>
      <c r="S252" s="142"/>
      <c r="U252" s="76"/>
      <c r="V252" s="136"/>
      <c r="W252" s="76"/>
      <c r="X252" s="76"/>
    </row>
    <row collapsed="false" customFormat="false" customHeight="true" hidden="false" ht="25.5" outlineLevel="0" r="253">
      <c r="A253" s="105"/>
      <c r="B253" s="88" t="str">
        <f aca="false">IF(import!A253="","",import!A253)</f>
        <v/>
      </c>
      <c r="C253" s="88" t="str">
        <f aca="false">IF(import!E253="","",import!E253)</f>
        <v/>
      </c>
      <c r="D253" s="88" t="str">
        <f aca="false">IF(import!D253="","",import!D253)</f>
        <v/>
      </c>
      <c r="E253" s="88" t="str">
        <f aca="false">IF(import!B253="","",import!B253)</f>
        <v/>
      </c>
      <c r="F253" s="88" t="str">
        <f aca="false">IF(import!I253="","",import!I253)</f>
        <v/>
      </c>
      <c r="G253" s="88" t="str">
        <f aca="false">IF(import!N253="","",import!N253)</f>
        <v/>
      </c>
      <c r="H253" s="88" t="str">
        <f aca="false">IF(import!K253="","",import!K253)</f>
        <v/>
      </c>
      <c r="I253" s="89" t="str">
        <f aca="false">IF(H253="","",G253-H253)</f>
        <v/>
      </c>
      <c r="K253" s="88" t="str">
        <f aca="false">IF(import!AA253="","",import!AA253)</f>
        <v/>
      </c>
      <c r="L253" s="91"/>
      <c r="M253" s="139"/>
      <c r="N253" s="140"/>
      <c r="O253" s="88" t="str">
        <f aca="false">IF(import!Y253="","",import!Y253)</f>
        <v/>
      </c>
      <c r="P253" s="141"/>
      <c r="Q253" s="141"/>
      <c r="R253" s="141"/>
      <c r="S253" s="142"/>
      <c r="U253" s="76"/>
      <c r="V253" s="136"/>
      <c r="W253" s="76"/>
      <c r="X253" s="76"/>
    </row>
    <row collapsed="false" customFormat="false" customHeight="true" hidden="false" ht="25.5" outlineLevel="0" r="254">
      <c r="A254" s="105"/>
      <c r="B254" s="88" t="str">
        <f aca="false">IF(import!A254="","",import!A254)</f>
        <v/>
      </c>
      <c r="C254" s="88" t="str">
        <f aca="false">IF(import!E254="","",import!E254)</f>
        <v/>
      </c>
      <c r="D254" s="88" t="str">
        <f aca="false">IF(import!D254="","",import!D254)</f>
        <v/>
      </c>
      <c r="E254" s="88" t="str">
        <f aca="false">IF(import!B254="","",import!B254)</f>
        <v/>
      </c>
      <c r="F254" s="88" t="str">
        <f aca="false">IF(import!I254="","",import!I254)</f>
        <v/>
      </c>
      <c r="G254" s="88" t="str">
        <f aca="false">IF(import!N254="","",import!N254)</f>
        <v/>
      </c>
      <c r="H254" s="88" t="str">
        <f aca="false">IF(import!K254="","",import!K254)</f>
        <v/>
      </c>
      <c r="I254" s="89" t="str">
        <f aca="false">IF(H254="","",G254-H254)</f>
        <v/>
      </c>
      <c r="K254" s="88" t="str">
        <f aca="false">IF(import!AA254="","",import!AA254)</f>
        <v/>
      </c>
      <c r="L254" s="91"/>
      <c r="M254" s="139"/>
      <c r="N254" s="140"/>
      <c r="O254" s="88" t="str">
        <f aca="false">IF(import!Y254="","",import!Y254)</f>
        <v/>
      </c>
      <c r="P254" s="141"/>
      <c r="Q254" s="141"/>
      <c r="R254" s="141"/>
      <c r="S254" s="142"/>
      <c r="U254" s="76"/>
      <c r="V254" s="136"/>
      <c r="W254" s="76"/>
      <c r="X254" s="76"/>
    </row>
    <row collapsed="false" customFormat="false" customHeight="true" hidden="false" ht="25.5" outlineLevel="0" r="255">
      <c r="A255" s="105"/>
      <c r="B255" s="88" t="str">
        <f aca="false">IF(import!A255="","",import!A255)</f>
        <v/>
      </c>
      <c r="C255" s="88" t="str">
        <f aca="false">IF(import!E255="","",import!E255)</f>
        <v/>
      </c>
      <c r="D255" s="88" t="str">
        <f aca="false">IF(import!D255="","",import!D255)</f>
        <v/>
      </c>
      <c r="E255" s="88" t="str">
        <f aca="false">IF(import!B255="","",import!B255)</f>
        <v/>
      </c>
      <c r="F255" s="88" t="str">
        <f aca="false">IF(import!I255="","",import!I255)</f>
        <v/>
      </c>
      <c r="G255" s="88" t="str">
        <f aca="false">IF(import!N255="","",import!N255)</f>
        <v/>
      </c>
      <c r="H255" s="88" t="str">
        <f aca="false">IF(import!K255="","",import!K255)</f>
        <v/>
      </c>
      <c r="I255" s="89" t="str">
        <f aca="false">IF(H255="","",G255-H255)</f>
        <v/>
      </c>
      <c r="K255" s="88" t="str">
        <f aca="false">IF(import!AA255="","",import!AA255)</f>
        <v/>
      </c>
      <c r="L255" s="91"/>
      <c r="M255" s="139"/>
      <c r="N255" s="140"/>
      <c r="O255" s="88" t="str">
        <f aca="false">IF(import!Y255="","",import!Y255)</f>
        <v/>
      </c>
      <c r="P255" s="141"/>
      <c r="Q255" s="141"/>
      <c r="R255" s="141"/>
      <c r="S255" s="142"/>
      <c r="U255" s="76"/>
      <c r="V255" s="136"/>
      <c r="W255" s="76"/>
      <c r="X255" s="76"/>
    </row>
    <row collapsed="false" customFormat="false" customHeight="true" hidden="false" ht="25.5" outlineLevel="0" r="256">
      <c r="A256" s="105"/>
      <c r="B256" s="88" t="str">
        <f aca="false">IF(import!A256="","",import!A256)</f>
        <v/>
      </c>
      <c r="C256" s="88" t="str">
        <f aca="false">IF(import!E256="","",import!E256)</f>
        <v/>
      </c>
      <c r="D256" s="88" t="str">
        <f aca="false">IF(import!D256="","",import!D256)</f>
        <v/>
      </c>
      <c r="E256" s="88" t="str">
        <f aca="false">IF(import!B256="","",import!B256)</f>
        <v/>
      </c>
      <c r="F256" s="88" t="str">
        <f aca="false">IF(import!I256="","",import!I256)</f>
        <v/>
      </c>
      <c r="G256" s="88" t="str">
        <f aca="false">IF(import!N256="","",import!N256)</f>
        <v/>
      </c>
      <c r="H256" s="88" t="str">
        <f aca="false">IF(import!K256="","",import!K256)</f>
        <v/>
      </c>
      <c r="I256" s="89" t="str">
        <f aca="false">IF(H256="","",G256-H256)</f>
        <v/>
      </c>
      <c r="K256" s="88" t="str">
        <f aca="false">IF(import!AA256="","",import!AA256)</f>
        <v/>
      </c>
      <c r="L256" s="91"/>
      <c r="M256" s="139"/>
      <c r="N256" s="140"/>
      <c r="O256" s="88" t="str">
        <f aca="false">IF(import!Y256="","",import!Y256)</f>
        <v/>
      </c>
      <c r="P256" s="141"/>
      <c r="Q256" s="141"/>
      <c r="R256" s="141"/>
      <c r="S256" s="142"/>
      <c r="U256" s="76"/>
      <c r="V256" s="136"/>
      <c r="W256" s="76"/>
      <c r="X256" s="76"/>
    </row>
    <row collapsed="false" customFormat="false" customHeight="true" hidden="false" ht="25.5" outlineLevel="0" r="257">
      <c r="A257" s="105"/>
      <c r="B257" s="88" t="str">
        <f aca="false">IF(import!A257="","",import!A257)</f>
        <v/>
      </c>
      <c r="C257" s="88" t="str">
        <f aca="false">IF(import!E257="","",import!E257)</f>
        <v/>
      </c>
      <c r="D257" s="88" t="str">
        <f aca="false">IF(import!D257="","",import!D257)</f>
        <v/>
      </c>
      <c r="E257" s="88" t="str">
        <f aca="false">IF(import!B257="","",import!B257)</f>
        <v/>
      </c>
      <c r="F257" s="88" t="str">
        <f aca="false">IF(import!I257="","",import!I257)</f>
        <v/>
      </c>
      <c r="G257" s="88" t="str">
        <f aca="false">IF(import!N257="","",import!N257)</f>
        <v/>
      </c>
      <c r="H257" s="88" t="str">
        <f aca="false">IF(import!K257="","",import!K257)</f>
        <v/>
      </c>
      <c r="I257" s="89" t="str">
        <f aca="false">IF(H257="","",G257-H257)</f>
        <v/>
      </c>
      <c r="K257" s="88" t="str">
        <f aca="false">IF(import!AA257="","",import!AA257)</f>
        <v/>
      </c>
      <c r="L257" s="91"/>
      <c r="M257" s="139"/>
      <c r="N257" s="140"/>
      <c r="O257" s="88" t="str">
        <f aca="false">IF(import!Y257="","",import!Y257)</f>
        <v/>
      </c>
      <c r="P257" s="141"/>
      <c r="Q257" s="141"/>
      <c r="R257" s="141"/>
      <c r="S257" s="142"/>
      <c r="U257" s="76"/>
      <c r="V257" s="136"/>
      <c r="W257" s="76"/>
      <c r="X257" s="76"/>
    </row>
    <row collapsed="false" customFormat="false" customHeight="true" hidden="false" ht="25.5" outlineLevel="0" r="258">
      <c r="A258" s="105"/>
      <c r="B258" s="88" t="str">
        <f aca="false">IF(import!A258="","",import!A258)</f>
        <v/>
      </c>
      <c r="C258" s="88" t="str">
        <f aca="false">IF(import!E258="","",import!E258)</f>
        <v/>
      </c>
      <c r="D258" s="88" t="str">
        <f aca="false">IF(import!D258="","",import!D258)</f>
        <v/>
      </c>
      <c r="E258" s="88" t="str">
        <f aca="false">IF(import!B258="","",import!B258)</f>
        <v/>
      </c>
      <c r="F258" s="88" t="str">
        <f aca="false">IF(import!I258="","",import!I258)</f>
        <v/>
      </c>
      <c r="G258" s="88" t="str">
        <f aca="false">IF(import!N258="","",import!N258)</f>
        <v/>
      </c>
      <c r="H258" s="88" t="str">
        <f aca="false">IF(import!K258="","",import!K258)</f>
        <v/>
      </c>
      <c r="I258" s="89" t="str">
        <f aca="false">IF(H258="","",G258-H258)</f>
        <v/>
      </c>
      <c r="K258" s="88" t="str">
        <f aca="false">IF(import!AA258="","",import!AA258)</f>
        <v/>
      </c>
      <c r="L258" s="91"/>
      <c r="M258" s="139"/>
      <c r="N258" s="140"/>
      <c r="O258" s="88" t="str">
        <f aca="false">IF(import!Y258="","",import!Y258)</f>
        <v/>
      </c>
      <c r="P258" s="141"/>
      <c r="Q258" s="141"/>
      <c r="R258" s="141"/>
      <c r="S258" s="142"/>
      <c r="U258" s="76"/>
      <c r="V258" s="136"/>
      <c r="W258" s="76"/>
      <c r="X258" s="76"/>
    </row>
    <row collapsed="false" customFormat="false" customHeight="true" hidden="false" ht="25.5" outlineLevel="0" r="259">
      <c r="A259" s="105"/>
      <c r="B259" s="88" t="str">
        <f aca="false">IF(import!A259="","",import!A259)</f>
        <v/>
      </c>
      <c r="C259" s="88" t="str">
        <f aca="false">IF(import!E259="","",import!E259)</f>
        <v/>
      </c>
      <c r="D259" s="88" t="str">
        <f aca="false">IF(import!D259="","",import!D259)</f>
        <v/>
      </c>
      <c r="E259" s="88" t="str">
        <f aca="false">IF(import!B259="","",import!B259)</f>
        <v/>
      </c>
      <c r="F259" s="88" t="str">
        <f aca="false">IF(import!I259="","",import!I259)</f>
        <v/>
      </c>
      <c r="G259" s="88" t="str">
        <f aca="false">IF(import!N259="","",import!N259)</f>
        <v/>
      </c>
      <c r="H259" s="88" t="str">
        <f aca="false">IF(import!K259="","",import!K259)</f>
        <v/>
      </c>
      <c r="I259" s="89" t="str">
        <f aca="false">IF(H259="","",G259-H259)</f>
        <v/>
      </c>
      <c r="K259" s="88" t="str">
        <f aca="false">IF(import!AA259="","",import!AA259)</f>
        <v/>
      </c>
      <c r="L259" s="91"/>
      <c r="M259" s="139"/>
      <c r="N259" s="140"/>
      <c r="O259" s="88" t="str">
        <f aca="false">IF(import!Y259="","",import!Y259)</f>
        <v/>
      </c>
      <c r="P259" s="141"/>
      <c r="Q259" s="141"/>
      <c r="R259" s="141"/>
      <c r="S259" s="142"/>
      <c r="U259" s="76"/>
      <c r="V259" s="136"/>
      <c r="W259" s="76"/>
      <c r="X259" s="76"/>
    </row>
    <row collapsed="false" customFormat="false" customHeight="true" hidden="false" ht="25.5" outlineLevel="0" r="260">
      <c r="A260" s="105"/>
      <c r="B260" s="88" t="str">
        <f aca="false">IF(import!A260="","",import!A260)</f>
        <v/>
      </c>
      <c r="C260" s="88" t="str">
        <f aca="false">IF(import!E260="","",import!E260)</f>
        <v/>
      </c>
      <c r="D260" s="88" t="str">
        <f aca="false">IF(import!D260="","",import!D260)</f>
        <v/>
      </c>
      <c r="E260" s="88" t="str">
        <f aca="false">IF(import!B260="","",import!B260)</f>
        <v/>
      </c>
      <c r="F260" s="88" t="str">
        <f aca="false">IF(import!I260="","",import!I260)</f>
        <v/>
      </c>
      <c r="G260" s="88" t="str">
        <f aca="false">IF(import!N260="","",import!N260)</f>
        <v/>
      </c>
      <c r="H260" s="88" t="str">
        <f aca="false">IF(import!K260="","",import!K260)</f>
        <v/>
      </c>
      <c r="I260" s="89" t="str">
        <f aca="false">IF(H260="","",G260-H260)</f>
        <v/>
      </c>
      <c r="K260" s="88" t="str">
        <f aca="false">IF(import!AA260="","",import!AA260)</f>
        <v/>
      </c>
      <c r="L260" s="91"/>
      <c r="M260" s="139"/>
      <c r="N260" s="140"/>
      <c r="O260" s="88" t="str">
        <f aca="false">IF(import!Y260="","",import!Y260)</f>
        <v/>
      </c>
      <c r="P260" s="141"/>
      <c r="Q260" s="141"/>
      <c r="R260" s="141"/>
      <c r="S260" s="142"/>
      <c r="U260" s="76"/>
      <c r="V260" s="136"/>
      <c r="W260" s="76"/>
      <c r="X260" s="76"/>
    </row>
    <row collapsed="false" customFormat="false" customHeight="true" hidden="false" ht="25.5" outlineLevel="0" r="261">
      <c r="A261" s="105"/>
      <c r="B261" s="88" t="str">
        <f aca="false">IF(import!A261="","",import!A261)</f>
        <v/>
      </c>
      <c r="C261" s="88" t="str">
        <f aca="false">IF(import!E261="","",import!E261)</f>
        <v/>
      </c>
      <c r="D261" s="88" t="str">
        <f aca="false">IF(import!D261="","",import!D261)</f>
        <v/>
      </c>
      <c r="E261" s="88" t="str">
        <f aca="false">IF(import!B261="","",import!B261)</f>
        <v/>
      </c>
      <c r="F261" s="88" t="str">
        <f aca="false">IF(import!I261="","",import!I261)</f>
        <v/>
      </c>
      <c r="G261" s="88" t="str">
        <f aca="false">IF(import!N261="","",import!N261)</f>
        <v/>
      </c>
      <c r="H261" s="88" t="str">
        <f aca="false">IF(import!K261="","",import!K261)</f>
        <v/>
      </c>
      <c r="I261" s="89" t="str">
        <f aca="false">IF(H261="","",G261-H261)</f>
        <v/>
      </c>
      <c r="K261" s="88" t="str">
        <f aca="false">IF(import!AA261="","",import!AA261)</f>
        <v/>
      </c>
      <c r="L261" s="91"/>
      <c r="M261" s="139"/>
      <c r="N261" s="140"/>
      <c r="O261" s="88" t="str">
        <f aca="false">IF(import!Y261="","",import!Y261)</f>
        <v/>
      </c>
      <c r="P261" s="141"/>
      <c r="Q261" s="141"/>
      <c r="R261" s="141"/>
      <c r="S261" s="142"/>
      <c r="U261" s="76"/>
      <c r="V261" s="136"/>
      <c r="W261" s="76"/>
      <c r="X261" s="76"/>
    </row>
    <row collapsed="false" customFormat="false" customHeight="true" hidden="false" ht="25.5" outlineLevel="0" r="262">
      <c r="A262" s="105"/>
      <c r="B262" s="88" t="str">
        <f aca="false">IF(import!A262="","",import!A262)</f>
        <v/>
      </c>
      <c r="C262" s="88" t="str">
        <f aca="false">IF(import!E262="","",import!E262)</f>
        <v/>
      </c>
      <c r="D262" s="88" t="str">
        <f aca="false">IF(import!D262="","",import!D262)</f>
        <v/>
      </c>
      <c r="E262" s="88" t="str">
        <f aca="false">IF(import!B262="","",import!B262)</f>
        <v/>
      </c>
      <c r="F262" s="88" t="str">
        <f aca="false">IF(import!I262="","",import!I262)</f>
        <v/>
      </c>
      <c r="G262" s="88" t="str">
        <f aca="false">IF(import!N262="","",import!N262)</f>
        <v/>
      </c>
      <c r="H262" s="88" t="str">
        <f aca="false">IF(import!K262="","",import!K262)</f>
        <v/>
      </c>
      <c r="I262" s="89" t="str">
        <f aca="false">IF(H262="","",G262-H262)</f>
        <v/>
      </c>
      <c r="K262" s="88" t="str">
        <f aca="false">IF(import!AA262="","",import!AA262)</f>
        <v/>
      </c>
      <c r="L262" s="91"/>
      <c r="M262" s="139"/>
      <c r="N262" s="140"/>
      <c r="O262" s="88" t="str">
        <f aca="false">IF(import!Y262="","",import!Y262)</f>
        <v/>
      </c>
      <c r="P262" s="141"/>
      <c r="Q262" s="141"/>
      <c r="R262" s="141"/>
      <c r="S262" s="142"/>
      <c r="U262" s="76"/>
      <c r="V262" s="136"/>
      <c r="W262" s="76"/>
      <c r="X262" s="76"/>
    </row>
    <row collapsed="false" customFormat="false" customHeight="true" hidden="false" ht="25.5" outlineLevel="0" r="263">
      <c r="A263" s="105"/>
      <c r="B263" s="88" t="str">
        <f aca="false">IF(import!A263="","",import!A263)</f>
        <v/>
      </c>
      <c r="C263" s="88" t="str">
        <f aca="false">IF(import!E263="","",import!E263)</f>
        <v/>
      </c>
      <c r="D263" s="88" t="str">
        <f aca="false">IF(import!D263="","",import!D263)</f>
        <v/>
      </c>
      <c r="E263" s="88" t="str">
        <f aca="false">IF(import!B263="","",import!B263)</f>
        <v/>
      </c>
      <c r="F263" s="88" t="str">
        <f aca="false">IF(import!I263="","",import!I263)</f>
        <v/>
      </c>
      <c r="G263" s="88" t="str">
        <f aca="false">IF(import!N263="","",import!N263)</f>
        <v/>
      </c>
      <c r="H263" s="88" t="str">
        <f aca="false">IF(import!K263="","",import!K263)</f>
        <v/>
      </c>
      <c r="I263" s="89" t="str">
        <f aca="false">IF(H263="","",G263-H263)</f>
        <v/>
      </c>
      <c r="K263" s="88" t="str">
        <f aca="false">IF(import!AA263="","",import!AA263)</f>
        <v/>
      </c>
      <c r="L263" s="91"/>
      <c r="M263" s="139"/>
      <c r="N263" s="140"/>
      <c r="O263" s="88" t="str">
        <f aca="false">IF(import!Y263="","",import!Y263)</f>
        <v/>
      </c>
      <c r="P263" s="141"/>
      <c r="Q263" s="141"/>
      <c r="R263" s="141"/>
      <c r="S263" s="142"/>
      <c r="U263" s="76"/>
      <c r="V263" s="136"/>
      <c r="W263" s="76"/>
      <c r="X263" s="76"/>
    </row>
    <row collapsed="false" customFormat="false" customHeight="true" hidden="false" ht="25.5" outlineLevel="0" r="264">
      <c r="A264" s="105"/>
      <c r="B264" s="88" t="str">
        <f aca="false">IF(import!A264="","",import!A264)</f>
        <v/>
      </c>
      <c r="C264" s="88" t="str">
        <f aca="false">IF(import!E264="","",import!E264)</f>
        <v/>
      </c>
      <c r="D264" s="88" t="str">
        <f aca="false">IF(import!D264="","",import!D264)</f>
        <v/>
      </c>
      <c r="E264" s="88" t="str">
        <f aca="false">IF(import!B264="","",import!B264)</f>
        <v/>
      </c>
      <c r="F264" s="88" t="str">
        <f aca="false">IF(import!I264="","",import!I264)</f>
        <v/>
      </c>
      <c r="G264" s="88" t="str">
        <f aca="false">IF(import!N264="","",import!N264)</f>
        <v/>
      </c>
      <c r="H264" s="88" t="str">
        <f aca="false">IF(import!K264="","",import!K264)</f>
        <v/>
      </c>
      <c r="I264" s="89" t="str">
        <f aca="false">IF(H264="","",G264-H264)</f>
        <v/>
      </c>
      <c r="K264" s="88" t="str">
        <f aca="false">IF(import!AA264="","",import!AA264)</f>
        <v/>
      </c>
      <c r="L264" s="91"/>
      <c r="M264" s="139"/>
      <c r="N264" s="140"/>
      <c r="O264" s="88" t="str">
        <f aca="false">IF(import!Y264="","",import!Y264)</f>
        <v/>
      </c>
      <c r="P264" s="141"/>
      <c r="Q264" s="141"/>
      <c r="R264" s="141"/>
      <c r="S264" s="142"/>
      <c r="U264" s="76"/>
      <c r="V264" s="136"/>
      <c r="W264" s="76"/>
      <c r="X264" s="76"/>
    </row>
    <row collapsed="false" customFormat="false" customHeight="true" hidden="false" ht="25.5" outlineLevel="0" r="265">
      <c r="A265" s="105"/>
      <c r="B265" s="88" t="str">
        <f aca="false">IF(import!A265="","",import!A265)</f>
        <v/>
      </c>
      <c r="C265" s="88" t="str">
        <f aca="false">IF(import!E265="","",import!E265)</f>
        <v/>
      </c>
      <c r="D265" s="88" t="str">
        <f aca="false">IF(import!D265="","",import!D265)</f>
        <v/>
      </c>
      <c r="E265" s="88" t="str">
        <f aca="false">IF(import!B265="","",import!B265)</f>
        <v/>
      </c>
      <c r="F265" s="88" t="str">
        <f aca="false">IF(import!I265="","",import!I265)</f>
        <v/>
      </c>
      <c r="G265" s="88" t="str">
        <f aca="false">IF(import!N265="","",import!N265)</f>
        <v/>
      </c>
      <c r="H265" s="88" t="str">
        <f aca="false">IF(import!K265="","",import!K265)</f>
        <v/>
      </c>
      <c r="I265" s="89" t="str">
        <f aca="false">IF(H265="","",G265-H265)</f>
        <v/>
      </c>
      <c r="K265" s="88" t="str">
        <f aca="false">IF(import!AA265="","",import!AA265)</f>
        <v/>
      </c>
      <c r="L265" s="91"/>
      <c r="M265" s="139"/>
      <c r="N265" s="140"/>
      <c r="O265" s="88" t="str">
        <f aca="false">IF(import!Y265="","",import!Y265)</f>
        <v/>
      </c>
      <c r="P265" s="141"/>
      <c r="Q265" s="141"/>
      <c r="R265" s="141"/>
      <c r="S265" s="142"/>
      <c r="U265" s="76"/>
      <c r="V265" s="136"/>
      <c r="W265" s="76"/>
      <c r="X265" s="76"/>
    </row>
    <row collapsed="false" customFormat="false" customHeight="true" hidden="false" ht="25.5" outlineLevel="0" r="266">
      <c r="A266" s="105"/>
      <c r="B266" s="88" t="str">
        <f aca="false">IF(import!A266="","",import!A266)</f>
        <v/>
      </c>
      <c r="C266" s="88" t="str">
        <f aca="false">IF(import!E266="","",import!E266)</f>
        <v/>
      </c>
      <c r="D266" s="88" t="str">
        <f aca="false">IF(import!D266="","",import!D266)</f>
        <v/>
      </c>
      <c r="E266" s="88" t="str">
        <f aca="false">IF(import!B266="","",import!B266)</f>
        <v/>
      </c>
      <c r="F266" s="88" t="str">
        <f aca="false">IF(import!I266="","",import!I266)</f>
        <v/>
      </c>
      <c r="G266" s="88" t="str">
        <f aca="false">IF(import!N266="","",import!N266)</f>
        <v/>
      </c>
      <c r="H266" s="88" t="str">
        <f aca="false">IF(import!K266="","",import!K266)</f>
        <v/>
      </c>
      <c r="I266" s="89" t="str">
        <f aca="false">IF(H266="","",G266-H266)</f>
        <v/>
      </c>
      <c r="K266" s="88" t="str">
        <f aca="false">IF(import!AA266="","",import!AA266)</f>
        <v/>
      </c>
      <c r="L266" s="91"/>
      <c r="M266" s="139"/>
      <c r="N266" s="140"/>
      <c r="O266" s="88" t="str">
        <f aca="false">IF(import!Y266="","",import!Y266)</f>
        <v/>
      </c>
      <c r="P266" s="141"/>
      <c r="Q266" s="141"/>
      <c r="R266" s="141"/>
      <c r="S266" s="142"/>
      <c r="U266" s="76"/>
      <c r="V266" s="136"/>
      <c r="W266" s="76"/>
      <c r="X266" s="76"/>
    </row>
    <row collapsed="false" customFormat="false" customHeight="true" hidden="false" ht="25.5" outlineLevel="0" r="267">
      <c r="A267" s="105"/>
      <c r="B267" s="88" t="str">
        <f aca="false">IF(import!A267="","",import!A267)</f>
        <v/>
      </c>
      <c r="C267" s="88" t="str">
        <f aca="false">IF(import!E267="","",import!E267)</f>
        <v/>
      </c>
      <c r="D267" s="88" t="str">
        <f aca="false">IF(import!D267="","",import!D267)</f>
        <v/>
      </c>
      <c r="E267" s="88" t="str">
        <f aca="false">IF(import!B267="","",import!B267)</f>
        <v/>
      </c>
      <c r="F267" s="88" t="str">
        <f aca="false">IF(import!I267="","",import!I267)</f>
        <v/>
      </c>
      <c r="G267" s="88" t="str">
        <f aca="false">IF(import!N267="","",import!N267)</f>
        <v/>
      </c>
      <c r="H267" s="88" t="str">
        <f aca="false">IF(import!K267="","",import!K267)</f>
        <v/>
      </c>
      <c r="I267" s="89" t="str">
        <f aca="false">IF(H267="","",G267-H267)</f>
        <v/>
      </c>
      <c r="K267" s="88" t="str">
        <f aca="false">IF(import!AA267="","",import!AA267)</f>
        <v/>
      </c>
      <c r="L267" s="91"/>
      <c r="M267" s="139"/>
      <c r="N267" s="140"/>
      <c r="O267" s="88" t="str">
        <f aca="false">IF(import!Y267="","",import!Y267)</f>
        <v/>
      </c>
      <c r="P267" s="141"/>
      <c r="Q267" s="141"/>
      <c r="R267" s="141"/>
      <c r="S267" s="142"/>
      <c r="U267" s="76"/>
      <c r="V267" s="136"/>
      <c r="W267" s="76"/>
      <c r="X267" s="76"/>
    </row>
    <row collapsed="false" customFormat="false" customHeight="true" hidden="false" ht="25.5" outlineLevel="0" r="268">
      <c r="A268" s="105"/>
      <c r="B268" s="88" t="str">
        <f aca="false">IF(import!A268="","",import!A268)</f>
        <v/>
      </c>
      <c r="C268" s="88" t="str">
        <f aca="false">IF(import!E268="","",import!E268)</f>
        <v/>
      </c>
      <c r="D268" s="88" t="str">
        <f aca="false">IF(import!D268="","",import!D268)</f>
        <v/>
      </c>
      <c r="E268" s="88" t="str">
        <f aca="false">IF(import!B268="","",import!B268)</f>
        <v/>
      </c>
      <c r="F268" s="88" t="str">
        <f aca="false">IF(import!I268="","",import!I268)</f>
        <v/>
      </c>
      <c r="G268" s="88" t="str">
        <f aca="false">IF(import!N268="","",import!N268)</f>
        <v/>
      </c>
      <c r="H268" s="88" t="str">
        <f aca="false">IF(import!K268="","",import!K268)</f>
        <v/>
      </c>
      <c r="I268" s="89" t="str">
        <f aca="false">IF(H268="","",G268-H268)</f>
        <v/>
      </c>
      <c r="K268" s="88" t="str">
        <f aca="false">IF(import!AA268="","",import!AA268)</f>
        <v/>
      </c>
      <c r="L268" s="91"/>
      <c r="M268" s="139"/>
      <c r="N268" s="140"/>
      <c r="O268" s="88" t="str">
        <f aca="false">IF(import!Y268="","",import!Y268)</f>
        <v/>
      </c>
      <c r="P268" s="141"/>
      <c r="Q268" s="141"/>
      <c r="R268" s="141"/>
      <c r="S268" s="142"/>
      <c r="U268" s="76"/>
      <c r="V268" s="136"/>
      <c r="W268" s="76"/>
      <c r="X268" s="76"/>
    </row>
    <row collapsed="false" customFormat="false" customHeight="true" hidden="false" ht="25.5" outlineLevel="0" r="269">
      <c r="A269" s="105"/>
      <c r="B269" s="88" t="str">
        <f aca="false">IF(import!A269="","",import!A269)</f>
        <v/>
      </c>
      <c r="C269" s="88" t="str">
        <f aca="false">IF(import!E269="","",import!E269)</f>
        <v/>
      </c>
      <c r="D269" s="88" t="str">
        <f aca="false">IF(import!D269="","",import!D269)</f>
        <v/>
      </c>
      <c r="E269" s="88" t="str">
        <f aca="false">IF(import!B269="","",import!B269)</f>
        <v/>
      </c>
      <c r="F269" s="88" t="str">
        <f aca="false">IF(import!I269="","",import!I269)</f>
        <v/>
      </c>
      <c r="G269" s="88" t="str">
        <f aca="false">IF(import!N269="","",import!N269)</f>
        <v/>
      </c>
      <c r="H269" s="88" t="str">
        <f aca="false">IF(import!K269="","",import!K269)</f>
        <v/>
      </c>
      <c r="I269" s="89" t="str">
        <f aca="false">IF(H269="","",G269-H269)</f>
        <v/>
      </c>
      <c r="K269" s="88" t="str">
        <f aca="false">IF(import!AA269="","",import!AA269)</f>
        <v/>
      </c>
      <c r="L269" s="91"/>
      <c r="M269" s="139"/>
      <c r="N269" s="140"/>
      <c r="O269" s="88" t="str">
        <f aca="false">IF(import!Y269="","",import!Y269)</f>
        <v/>
      </c>
      <c r="P269" s="141"/>
      <c r="Q269" s="141"/>
      <c r="R269" s="141"/>
      <c r="S269" s="142"/>
      <c r="U269" s="76"/>
      <c r="V269" s="136"/>
      <c r="W269" s="76"/>
      <c r="X269" s="76"/>
    </row>
    <row collapsed="false" customFormat="false" customHeight="true" hidden="false" ht="25.5" outlineLevel="0" r="270">
      <c r="A270" s="105"/>
      <c r="B270" s="88" t="str">
        <f aca="false">IF(import!A270="","",import!A270)</f>
        <v/>
      </c>
      <c r="C270" s="88" t="str">
        <f aca="false">IF(import!E270="","",import!E270)</f>
        <v/>
      </c>
      <c r="D270" s="88" t="str">
        <f aca="false">IF(import!D270="","",import!D270)</f>
        <v/>
      </c>
      <c r="E270" s="88" t="str">
        <f aca="false">IF(import!B270="","",import!B270)</f>
        <v/>
      </c>
      <c r="F270" s="88" t="str">
        <f aca="false">IF(import!I270="","",import!I270)</f>
        <v/>
      </c>
      <c r="G270" s="88" t="str">
        <f aca="false">IF(import!N270="","",import!N270)</f>
        <v/>
      </c>
      <c r="H270" s="88" t="str">
        <f aca="false">IF(import!K270="","",import!K270)</f>
        <v/>
      </c>
      <c r="I270" s="89" t="str">
        <f aca="false">IF(H270="","",G270-H270)</f>
        <v/>
      </c>
      <c r="K270" s="88" t="str">
        <f aca="false">IF(import!AA270="","",import!AA270)</f>
        <v/>
      </c>
      <c r="L270" s="91"/>
      <c r="M270" s="139"/>
      <c r="N270" s="140"/>
      <c r="O270" s="88" t="str">
        <f aca="false">IF(import!Y270="","",import!Y270)</f>
        <v/>
      </c>
      <c r="P270" s="141"/>
      <c r="Q270" s="141"/>
      <c r="R270" s="141"/>
      <c r="S270" s="142"/>
      <c r="U270" s="76"/>
      <c r="V270" s="136"/>
      <c r="W270" s="76"/>
      <c r="X270" s="76"/>
    </row>
    <row collapsed="false" customFormat="false" customHeight="true" hidden="false" ht="25.5" outlineLevel="0" r="271">
      <c r="A271" s="105"/>
      <c r="B271" s="88" t="str">
        <f aca="false">IF(import!A271="","",import!A271)</f>
        <v/>
      </c>
      <c r="C271" s="88" t="str">
        <f aca="false">IF(import!E271="","",import!E271)</f>
        <v/>
      </c>
      <c r="D271" s="88" t="str">
        <f aca="false">IF(import!D271="","",import!D271)</f>
        <v/>
      </c>
      <c r="E271" s="88" t="str">
        <f aca="false">IF(import!B271="","",import!B271)</f>
        <v/>
      </c>
      <c r="F271" s="88" t="str">
        <f aca="false">IF(import!I271="","",import!I271)</f>
        <v/>
      </c>
      <c r="G271" s="88" t="str">
        <f aca="false">IF(import!N271="","",import!N271)</f>
        <v/>
      </c>
      <c r="H271" s="88" t="str">
        <f aca="false">IF(import!K271="","",import!K271)</f>
        <v/>
      </c>
      <c r="I271" s="89" t="str">
        <f aca="false">IF(H271="","",G271-H271)</f>
        <v/>
      </c>
      <c r="K271" s="88" t="str">
        <f aca="false">IF(import!AA271="","",import!AA271)</f>
        <v/>
      </c>
      <c r="L271" s="91"/>
      <c r="M271" s="139"/>
      <c r="N271" s="140"/>
      <c r="O271" s="88" t="str">
        <f aca="false">IF(import!Y271="","",import!Y271)</f>
        <v/>
      </c>
      <c r="P271" s="141"/>
      <c r="Q271" s="141"/>
      <c r="R271" s="141"/>
      <c r="S271" s="142"/>
      <c r="U271" s="76"/>
      <c r="V271" s="136"/>
      <c r="W271" s="76"/>
      <c r="X271" s="76"/>
    </row>
    <row collapsed="false" customFormat="false" customHeight="true" hidden="false" ht="25.5" outlineLevel="0" r="272">
      <c r="A272" s="105"/>
      <c r="B272" s="88" t="str">
        <f aca="false">IF(import!A272="","",import!A272)</f>
        <v/>
      </c>
      <c r="C272" s="88" t="str">
        <f aca="false">IF(import!E272="","",import!E272)</f>
        <v/>
      </c>
      <c r="D272" s="88" t="str">
        <f aca="false">IF(import!D272="","",import!D272)</f>
        <v/>
      </c>
      <c r="E272" s="88" t="str">
        <f aca="false">IF(import!B272="","",import!B272)</f>
        <v/>
      </c>
      <c r="F272" s="88" t="str">
        <f aca="false">IF(import!I272="","",import!I272)</f>
        <v/>
      </c>
      <c r="G272" s="88" t="str">
        <f aca="false">IF(import!N272="","",import!N272)</f>
        <v/>
      </c>
      <c r="H272" s="88" t="str">
        <f aca="false">IF(import!K272="","",import!K272)</f>
        <v/>
      </c>
      <c r="I272" s="89" t="str">
        <f aca="false">IF(H272="","",G272-H272)</f>
        <v/>
      </c>
      <c r="K272" s="88" t="str">
        <f aca="false">IF(import!AA272="","",import!AA272)</f>
        <v/>
      </c>
      <c r="L272" s="91"/>
      <c r="M272" s="139"/>
      <c r="N272" s="140"/>
      <c r="O272" s="88" t="str">
        <f aca="false">IF(import!Y272="","",import!Y272)</f>
        <v/>
      </c>
      <c r="P272" s="141"/>
      <c r="Q272" s="141"/>
      <c r="R272" s="141"/>
      <c r="S272" s="142"/>
      <c r="U272" s="76"/>
      <c r="V272" s="136"/>
      <c r="W272" s="76"/>
      <c r="X272" s="76"/>
    </row>
    <row collapsed="false" customFormat="false" customHeight="true" hidden="false" ht="25.5" outlineLevel="0" r="273">
      <c r="A273" s="105"/>
      <c r="B273" s="88" t="str">
        <f aca="false">IF(import!A273="","",import!A273)</f>
        <v/>
      </c>
      <c r="C273" s="88" t="str">
        <f aca="false">IF(import!E273="","",import!E273)</f>
        <v/>
      </c>
      <c r="D273" s="88" t="str">
        <f aca="false">IF(import!D273="","",import!D273)</f>
        <v/>
      </c>
      <c r="E273" s="88" t="str">
        <f aca="false">IF(import!B273="","",import!B273)</f>
        <v/>
      </c>
      <c r="F273" s="88" t="str">
        <f aca="false">IF(import!I273="","",import!I273)</f>
        <v/>
      </c>
      <c r="G273" s="88" t="str">
        <f aca="false">IF(import!N273="","",import!N273)</f>
        <v/>
      </c>
      <c r="H273" s="88" t="str">
        <f aca="false">IF(import!K273="","",import!K273)</f>
        <v/>
      </c>
      <c r="I273" s="89" t="str">
        <f aca="false">IF(H273="","",G273-H273)</f>
        <v/>
      </c>
      <c r="K273" s="88" t="str">
        <f aca="false">IF(import!AA273="","",import!AA273)</f>
        <v/>
      </c>
      <c r="L273" s="91"/>
      <c r="M273" s="139"/>
      <c r="N273" s="140"/>
      <c r="O273" s="88" t="str">
        <f aca="false">IF(import!Y273="","",import!Y273)</f>
        <v/>
      </c>
      <c r="P273" s="141"/>
      <c r="Q273" s="141"/>
      <c r="R273" s="141"/>
      <c r="S273" s="142"/>
      <c r="U273" s="76"/>
      <c r="V273" s="136"/>
      <c r="W273" s="76"/>
      <c r="X273" s="76"/>
    </row>
    <row collapsed="false" customFormat="false" customHeight="true" hidden="false" ht="25.5" outlineLevel="0" r="274">
      <c r="A274" s="105"/>
      <c r="B274" s="88" t="str">
        <f aca="false">IF(import!A274="","",import!A274)</f>
        <v/>
      </c>
      <c r="C274" s="88" t="str">
        <f aca="false">IF(import!E274="","",import!E274)</f>
        <v/>
      </c>
      <c r="D274" s="88" t="str">
        <f aca="false">IF(import!D274="","",import!D274)</f>
        <v/>
      </c>
      <c r="E274" s="88" t="str">
        <f aca="false">IF(import!B274="","",import!B274)</f>
        <v/>
      </c>
      <c r="F274" s="88" t="str">
        <f aca="false">IF(import!I274="","",import!I274)</f>
        <v/>
      </c>
      <c r="G274" s="88" t="str">
        <f aca="false">IF(import!N274="","",import!N274)</f>
        <v/>
      </c>
      <c r="H274" s="88" t="str">
        <f aca="false">IF(import!K274="","",import!K274)</f>
        <v/>
      </c>
      <c r="I274" s="89" t="str">
        <f aca="false">IF(H274="","",G274-H274)</f>
        <v/>
      </c>
      <c r="K274" s="88" t="str">
        <f aca="false">IF(import!AA274="","",import!AA274)</f>
        <v/>
      </c>
      <c r="L274" s="91"/>
      <c r="M274" s="139"/>
      <c r="N274" s="140"/>
      <c r="O274" s="88" t="str">
        <f aca="false">IF(import!Y274="","",import!Y274)</f>
        <v/>
      </c>
      <c r="P274" s="141"/>
      <c r="Q274" s="141"/>
      <c r="R274" s="141"/>
      <c r="S274" s="142"/>
      <c r="U274" s="76"/>
      <c r="V274" s="136"/>
      <c r="W274" s="76"/>
      <c r="X274" s="76"/>
    </row>
    <row collapsed="false" customFormat="false" customHeight="true" hidden="false" ht="25.5" outlineLevel="0" r="275">
      <c r="A275" s="105"/>
      <c r="B275" s="88" t="str">
        <f aca="false">IF(import!A275="","",import!A275)</f>
        <v/>
      </c>
      <c r="C275" s="88" t="str">
        <f aca="false">IF(import!E275="","",import!E275)</f>
        <v/>
      </c>
      <c r="D275" s="88" t="str">
        <f aca="false">IF(import!D275="","",import!D275)</f>
        <v/>
      </c>
      <c r="E275" s="88" t="str">
        <f aca="false">IF(import!B275="","",import!B275)</f>
        <v/>
      </c>
      <c r="F275" s="88" t="str">
        <f aca="false">IF(import!I275="","",import!I275)</f>
        <v/>
      </c>
      <c r="G275" s="88" t="str">
        <f aca="false">IF(import!N275="","",import!N275)</f>
        <v/>
      </c>
      <c r="H275" s="88" t="str">
        <f aca="false">IF(import!K275="","",import!K275)</f>
        <v/>
      </c>
      <c r="I275" s="89" t="str">
        <f aca="false">IF(H275="","",G275-H275)</f>
        <v/>
      </c>
      <c r="K275" s="88" t="str">
        <f aca="false">IF(import!AA275="","",import!AA275)</f>
        <v/>
      </c>
      <c r="L275" s="91"/>
      <c r="M275" s="139"/>
      <c r="N275" s="140"/>
      <c r="O275" s="88" t="str">
        <f aca="false">IF(import!Y275="","",import!Y275)</f>
        <v/>
      </c>
      <c r="P275" s="141"/>
      <c r="Q275" s="141"/>
      <c r="R275" s="141"/>
      <c r="S275" s="142"/>
      <c r="U275" s="76"/>
      <c r="V275" s="136"/>
      <c r="W275" s="76"/>
      <c r="X275" s="76"/>
    </row>
    <row collapsed="false" customFormat="false" customHeight="true" hidden="false" ht="25.5" outlineLevel="0" r="276">
      <c r="A276" s="105"/>
      <c r="B276" s="88" t="str">
        <f aca="false">IF(import!A276="","",import!A276)</f>
        <v/>
      </c>
      <c r="C276" s="88" t="str">
        <f aca="false">IF(import!E276="","",import!E276)</f>
        <v/>
      </c>
      <c r="D276" s="88" t="str">
        <f aca="false">IF(import!D276="","",import!D276)</f>
        <v/>
      </c>
      <c r="E276" s="88" t="str">
        <f aca="false">IF(import!B276="","",import!B276)</f>
        <v/>
      </c>
      <c r="F276" s="88" t="str">
        <f aca="false">IF(import!I276="","",import!I276)</f>
        <v/>
      </c>
      <c r="G276" s="88" t="str">
        <f aca="false">IF(import!N276="","",import!N276)</f>
        <v/>
      </c>
      <c r="H276" s="88" t="str">
        <f aca="false">IF(import!K276="","",import!K276)</f>
        <v/>
      </c>
      <c r="I276" s="89" t="str">
        <f aca="false">IF(H276="","",G276-H276)</f>
        <v/>
      </c>
      <c r="K276" s="88" t="str">
        <f aca="false">IF(import!AA276="","",import!AA276)</f>
        <v/>
      </c>
      <c r="L276" s="91"/>
      <c r="M276" s="139"/>
      <c r="N276" s="140"/>
      <c r="O276" s="88" t="str">
        <f aca="false">IF(import!Y276="","",import!Y276)</f>
        <v/>
      </c>
      <c r="P276" s="141"/>
      <c r="Q276" s="141"/>
      <c r="R276" s="141"/>
      <c r="S276" s="142"/>
      <c r="U276" s="76"/>
      <c r="V276" s="136"/>
      <c r="W276" s="76"/>
      <c r="X276" s="76"/>
    </row>
    <row collapsed="false" customFormat="false" customHeight="true" hidden="false" ht="25.5" outlineLevel="0" r="277">
      <c r="A277" s="105"/>
      <c r="B277" s="88" t="str">
        <f aca="false">IF(import!A277="","",import!A277)</f>
        <v/>
      </c>
      <c r="C277" s="88" t="str">
        <f aca="false">IF(import!E277="","",import!E277)</f>
        <v/>
      </c>
      <c r="D277" s="88" t="str">
        <f aca="false">IF(import!D277="","",import!D277)</f>
        <v/>
      </c>
      <c r="E277" s="88" t="str">
        <f aca="false">IF(import!B277="","",import!B277)</f>
        <v/>
      </c>
      <c r="F277" s="88" t="str">
        <f aca="false">IF(import!I277="","",import!I277)</f>
        <v/>
      </c>
      <c r="G277" s="88" t="str">
        <f aca="false">IF(import!N277="","",import!N277)</f>
        <v/>
      </c>
      <c r="H277" s="88" t="str">
        <f aca="false">IF(import!K277="","",import!K277)</f>
        <v/>
      </c>
      <c r="I277" s="89" t="str">
        <f aca="false">IF(H277="","",G277-H277)</f>
        <v/>
      </c>
      <c r="K277" s="88" t="str">
        <f aca="false">IF(import!AA277="","",import!AA277)</f>
        <v/>
      </c>
      <c r="L277" s="91"/>
      <c r="M277" s="139"/>
      <c r="N277" s="140"/>
      <c r="O277" s="88" t="str">
        <f aca="false">IF(import!Y277="","",import!Y277)</f>
        <v/>
      </c>
      <c r="P277" s="141"/>
      <c r="Q277" s="141"/>
      <c r="R277" s="141"/>
      <c r="S277" s="142"/>
      <c r="U277" s="76"/>
      <c r="V277" s="136"/>
      <c r="W277" s="76"/>
      <c r="X277" s="76"/>
    </row>
    <row collapsed="false" customFormat="false" customHeight="true" hidden="false" ht="25.5" outlineLevel="0" r="278">
      <c r="A278" s="105"/>
      <c r="B278" s="88" t="str">
        <f aca="false">IF(import!A278="","",import!A278)</f>
        <v/>
      </c>
      <c r="C278" s="88" t="str">
        <f aca="false">IF(import!E278="","",import!E278)</f>
        <v/>
      </c>
      <c r="D278" s="88" t="str">
        <f aca="false">IF(import!D278="","",import!D278)</f>
        <v/>
      </c>
      <c r="E278" s="88" t="str">
        <f aca="false">IF(import!B278="","",import!B278)</f>
        <v/>
      </c>
      <c r="F278" s="88" t="str">
        <f aca="false">IF(import!I278="","",import!I278)</f>
        <v/>
      </c>
      <c r="G278" s="88" t="str">
        <f aca="false">IF(import!N278="","",import!N278)</f>
        <v/>
      </c>
      <c r="H278" s="88" t="str">
        <f aca="false">IF(import!K278="","",import!K278)</f>
        <v/>
      </c>
      <c r="I278" s="89" t="str">
        <f aca="false">IF(H278="","",G278-H278)</f>
        <v/>
      </c>
      <c r="K278" s="88" t="str">
        <f aca="false">IF(import!AA278="","",import!AA278)</f>
        <v/>
      </c>
      <c r="L278" s="91"/>
      <c r="M278" s="139"/>
      <c r="N278" s="140"/>
      <c r="O278" s="88" t="str">
        <f aca="false">IF(import!Y278="","",import!Y278)</f>
        <v/>
      </c>
      <c r="P278" s="141"/>
      <c r="Q278" s="141"/>
      <c r="R278" s="141"/>
      <c r="S278" s="142"/>
      <c r="U278" s="76"/>
      <c r="V278" s="136"/>
      <c r="W278" s="76"/>
      <c r="X278" s="76"/>
    </row>
    <row collapsed="false" customFormat="false" customHeight="true" hidden="false" ht="25.5" outlineLevel="0" r="279">
      <c r="A279" s="105"/>
      <c r="B279" s="88" t="str">
        <f aca="false">IF(import!A279="","",import!A279)</f>
        <v/>
      </c>
      <c r="C279" s="88" t="str">
        <f aca="false">IF(import!E279="","",import!E279)</f>
        <v/>
      </c>
      <c r="D279" s="88" t="str">
        <f aca="false">IF(import!D279="","",import!D279)</f>
        <v/>
      </c>
      <c r="E279" s="88" t="str">
        <f aca="false">IF(import!B279="","",import!B279)</f>
        <v/>
      </c>
      <c r="F279" s="88" t="str">
        <f aca="false">IF(import!I279="","",import!I279)</f>
        <v/>
      </c>
      <c r="G279" s="88" t="str">
        <f aca="false">IF(import!N279="","",import!N279)</f>
        <v/>
      </c>
      <c r="H279" s="88" t="str">
        <f aca="false">IF(import!K279="","",import!K279)</f>
        <v/>
      </c>
      <c r="I279" s="89" t="str">
        <f aca="false">IF(H279="","",G279-H279)</f>
        <v/>
      </c>
      <c r="K279" s="88" t="str">
        <f aca="false">IF(import!AA279="","",import!AA279)</f>
        <v/>
      </c>
      <c r="L279" s="91"/>
      <c r="M279" s="139"/>
      <c r="N279" s="140"/>
      <c r="O279" s="88" t="str">
        <f aca="false">IF(import!Y279="","",import!Y279)</f>
        <v/>
      </c>
      <c r="P279" s="141"/>
      <c r="Q279" s="141"/>
      <c r="R279" s="141"/>
      <c r="S279" s="142"/>
      <c r="U279" s="76"/>
      <c r="V279" s="136"/>
      <c r="W279" s="76"/>
      <c r="X279" s="76"/>
    </row>
    <row collapsed="false" customFormat="false" customHeight="true" hidden="false" ht="25.5" outlineLevel="0" r="280">
      <c r="A280" s="105"/>
      <c r="B280" s="88" t="str">
        <f aca="false">IF(import!A280="","",import!A280)</f>
        <v/>
      </c>
      <c r="C280" s="88" t="str">
        <f aca="false">IF(import!E280="","",import!E280)</f>
        <v/>
      </c>
      <c r="D280" s="88" t="str">
        <f aca="false">IF(import!D280="","",import!D280)</f>
        <v/>
      </c>
      <c r="E280" s="88" t="str">
        <f aca="false">IF(import!B280="","",import!B280)</f>
        <v/>
      </c>
      <c r="F280" s="88" t="str">
        <f aca="false">IF(import!I280="","",import!I280)</f>
        <v/>
      </c>
      <c r="G280" s="88" t="str">
        <f aca="false">IF(import!N280="","",import!N280)</f>
        <v/>
      </c>
      <c r="H280" s="88" t="str">
        <f aca="false">IF(import!K280="","",import!K280)</f>
        <v/>
      </c>
      <c r="I280" s="89" t="str">
        <f aca="false">IF(H280="","",G280-H280)</f>
        <v/>
      </c>
      <c r="K280" s="88" t="str">
        <f aca="false">IF(import!AA280="","",import!AA280)</f>
        <v/>
      </c>
      <c r="L280" s="91"/>
      <c r="M280" s="139"/>
      <c r="N280" s="140"/>
      <c r="O280" s="88" t="str">
        <f aca="false">IF(import!Y280="","",import!Y280)</f>
        <v/>
      </c>
      <c r="P280" s="141"/>
      <c r="Q280" s="141"/>
      <c r="R280" s="141"/>
      <c r="S280" s="142"/>
      <c r="U280" s="76"/>
      <c r="V280" s="136"/>
      <c r="W280" s="76"/>
      <c r="X280" s="76"/>
    </row>
    <row collapsed="false" customFormat="false" customHeight="true" hidden="false" ht="25.5" outlineLevel="0" r="281">
      <c r="A281" s="105"/>
      <c r="B281" s="88" t="str">
        <f aca="false">IF(import!A281="","",import!A281)</f>
        <v/>
      </c>
      <c r="C281" s="88" t="str">
        <f aca="false">IF(import!E281="","",import!E281)</f>
        <v/>
      </c>
      <c r="D281" s="88" t="str">
        <f aca="false">IF(import!D281="","",import!D281)</f>
        <v/>
      </c>
      <c r="E281" s="88" t="str">
        <f aca="false">IF(import!B281="","",import!B281)</f>
        <v/>
      </c>
      <c r="F281" s="88" t="str">
        <f aca="false">IF(import!I281="","",import!I281)</f>
        <v/>
      </c>
      <c r="G281" s="88" t="str">
        <f aca="false">IF(import!N281="","",import!N281)</f>
        <v/>
      </c>
      <c r="H281" s="88" t="str">
        <f aca="false">IF(import!K281="","",import!K281)</f>
        <v/>
      </c>
      <c r="I281" s="89" t="str">
        <f aca="false">IF(H281="","",G281-H281)</f>
        <v/>
      </c>
      <c r="K281" s="88" t="str">
        <f aca="false">IF(import!AA281="","",import!AA281)</f>
        <v/>
      </c>
      <c r="L281" s="91"/>
      <c r="M281" s="139"/>
      <c r="N281" s="140"/>
      <c r="O281" s="88" t="str">
        <f aca="false">IF(import!Y281="","",import!Y281)</f>
        <v/>
      </c>
      <c r="P281" s="141"/>
      <c r="Q281" s="141"/>
      <c r="R281" s="141"/>
      <c r="S281" s="142"/>
      <c r="U281" s="76"/>
      <c r="V281" s="136"/>
      <c r="W281" s="76"/>
      <c r="X281" s="76"/>
    </row>
    <row collapsed="false" customFormat="false" customHeight="true" hidden="false" ht="25.5" outlineLevel="0" r="282">
      <c r="A282" s="105"/>
      <c r="B282" s="88" t="str">
        <f aca="false">IF(import!A282="","",import!A282)</f>
        <v/>
      </c>
      <c r="C282" s="88" t="str">
        <f aca="false">IF(import!E282="","",import!E282)</f>
        <v/>
      </c>
      <c r="D282" s="88" t="str">
        <f aca="false">IF(import!D282="","",import!D282)</f>
        <v/>
      </c>
      <c r="E282" s="88" t="str">
        <f aca="false">IF(import!B282="","",import!B282)</f>
        <v/>
      </c>
      <c r="F282" s="88" t="str">
        <f aca="false">IF(import!I282="","",import!I282)</f>
        <v/>
      </c>
      <c r="G282" s="88" t="str">
        <f aca="false">IF(import!N282="","",import!N282)</f>
        <v/>
      </c>
      <c r="H282" s="88" t="str">
        <f aca="false">IF(import!K282="","",import!K282)</f>
        <v/>
      </c>
      <c r="I282" s="89" t="str">
        <f aca="false">IF(H282="","",G282-H282)</f>
        <v/>
      </c>
      <c r="K282" s="88" t="str">
        <f aca="false">IF(import!AA282="","",import!AA282)</f>
        <v/>
      </c>
      <c r="L282" s="91"/>
      <c r="M282" s="139"/>
      <c r="N282" s="140"/>
      <c r="O282" s="88" t="str">
        <f aca="false">IF(import!Y282="","",import!Y282)</f>
        <v/>
      </c>
      <c r="P282" s="141"/>
      <c r="Q282" s="141"/>
      <c r="R282" s="141"/>
      <c r="S282" s="142"/>
      <c r="U282" s="76"/>
      <c r="V282" s="136"/>
      <c r="W282" s="76"/>
      <c r="X282" s="76"/>
    </row>
    <row collapsed="false" customFormat="false" customHeight="true" hidden="false" ht="25.5" outlineLevel="0" r="283">
      <c r="A283" s="105"/>
      <c r="B283" s="88" t="str">
        <f aca="false">IF(import!A283="","",import!A283)</f>
        <v/>
      </c>
      <c r="C283" s="88" t="str">
        <f aca="false">IF(import!E283="","",import!E283)</f>
        <v/>
      </c>
      <c r="D283" s="88" t="str">
        <f aca="false">IF(import!D283="","",import!D283)</f>
        <v/>
      </c>
      <c r="E283" s="88" t="str">
        <f aca="false">IF(import!B283="","",import!B283)</f>
        <v/>
      </c>
      <c r="F283" s="88" t="str">
        <f aca="false">IF(import!I283="","",import!I283)</f>
        <v/>
      </c>
      <c r="G283" s="88" t="str">
        <f aca="false">IF(import!N283="","",import!N283)</f>
        <v/>
      </c>
      <c r="H283" s="88" t="str">
        <f aca="false">IF(import!K283="","",import!K283)</f>
        <v/>
      </c>
      <c r="I283" s="89" t="str">
        <f aca="false">IF(H283="","",G283-H283)</f>
        <v/>
      </c>
      <c r="K283" s="88" t="str">
        <f aca="false">IF(import!AA283="","",import!AA283)</f>
        <v/>
      </c>
      <c r="L283" s="91"/>
      <c r="M283" s="139"/>
      <c r="N283" s="140"/>
      <c r="O283" s="88" t="str">
        <f aca="false">IF(import!Y283="","",import!Y283)</f>
        <v/>
      </c>
      <c r="P283" s="141"/>
      <c r="Q283" s="141"/>
      <c r="R283" s="141"/>
      <c r="S283" s="142"/>
      <c r="U283" s="76"/>
      <c r="V283" s="136"/>
      <c r="W283" s="76"/>
      <c r="X283" s="76"/>
    </row>
    <row collapsed="false" customFormat="false" customHeight="true" hidden="false" ht="25.5" outlineLevel="0" r="284">
      <c r="A284" s="105"/>
      <c r="B284" s="88" t="str">
        <f aca="false">IF(import!A284="","",import!A284)</f>
        <v/>
      </c>
      <c r="C284" s="88" t="str">
        <f aca="false">IF(import!E284="","",import!E284)</f>
        <v/>
      </c>
      <c r="D284" s="88" t="str">
        <f aca="false">IF(import!D284="","",import!D284)</f>
        <v/>
      </c>
      <c r="E284" s="88" t="str">
        <f aca="false">IF(import!B284="","",import!B284)</f>
        <v/>
      </c>
      <c r="F284" s="88" t="str">
        <f aca="false">IF(import!I284="","",import!I284)</f>
        <v/>
      </c>
      <c r="G284" s="88" t="str">
        <f aca="false">IF(import!N284="","",import!N284)</f>
        <v/>
      </c>
      <c r="H284" s="88" t="str">
        <f aca="false">IF(import!K284="","",import!K284)</f>
        <v/>
      </c>
      <c r="I284" s="89" t="str">
        <f aca="false">IF(H284="","",G284-H284)</f>
        <v/>
      </c>
      <c r="K284" s="88" t="str">
        <f aca="false">IF(import!AA284="","",import!AA284)</f>
        <v/>
      </c>
      <c r="L284" s="91"/>
      <c r="M284" s="139"/>
      <c r="N284" s="140"/>
      <c r="O284" s="88" t="str">
        <f aca="false">IF(import!Y284="","",import!Y284)</f>
        <v/>
      </c>
      <c r="P284" s="141"/>
      <c r="Q284" s="141"/>
      <c r="R284" s="141"/>
      <c r="S284" s="142"/>
      <c r="U284" s="76"/>
      <c r="V284" s="136"/>
      <c r="W284" s="76"/>
      <c r="X284" s="76"/>
    </row>
    <row collapsed="false" customFormat="false" customHeight="true" hidden="false" ht="25.5" outlineLevel="0" r="285">
      <c r="A285" s="105"/>
      <c r="B285" s="88" t="str">
        <f aca="false">IF(import!A285="","",import!A285)</f>
        <v/>
      </c>
      <c r="C285" s="88" t="str">
        <f aca="false">IF(import!E285="","",import!E285)</f>
        <v/>
      </c>
      <c r="D285" s="88" t="str">
        <f aca="false">IF(import!D285="","",import!D285)</f>
        <v/>
      </c>
      <c r="E285" s="88" t="str">
        <f aca="false">IF(import!B285="","",import!B285)</f>
        <v/>
      </c>
      <c r="F285" s="88" t="str">
        <f aca="false">IF(import!I285="","",import!I285)</f>
        <v/>
      </c>
      <c r="G285" s="88" t="str">
        <f aca="false">IF(import!N285="","",import!N285)</f>
        <v/>
      </c>
      <c r="H285" s="88" t="str">
        <f aca="false">IF(import!K285="","",import!K285)</f>
        <v/>
      </c>
      <c r="I285" s="89" t="str">
        <f aca="false">IF(H285="","",G285-H285)</f>
        <v/>
      </c>
      <c r="K285" s="88" t="str">
        <f aca="false">IF(import!AA285="","",import!AA285)</f>
        <v/>
      </c>
      <c r="L285" s="91"/>
      <c r="M285" s="139"/>
      <c r="N285" s="140"/>
      <c r="O285" s="88" t="str">
        <f aca="false">IF(import!Y285="","",import!Y285)</f>
        <v/>
      </c>
      <c r="P285" s="141"/>
      <c r="Q285" s="141"/>
      <c r="R285" s="141"/>
      <c r="S285" s="142"/>
      <c r="U285" s="76"/>
      <c r="V285" s="136"/>
      <c r="W285" s="76"/>
      <c r="X285" s="76"/>
    </row>
    <row collapsed="false" customFormat="false" customHeight="true" hidden="false" ht="25.5" outlineLevel="0" r="286">
      <c r="A286" s="105"/>
      <c r="B286" s="88" t="str">
        <f aca="false">IF(import!A286="","",import!A286)</f>
        <v/>
      </c>
      <c r="C286" s="88" t="str">
        <f aca="false">IF(import!E286="","",import!E286)</f>
        <v/>
      </c>
      <c r="D286" s="88" t="str">
        <f aca="false">IF(import!D286="","",import!D286)</f>
        <v/>
      </c>
      <c r="E286" s="88" t="str">
        <f aca="false">IF(import!B286="","",import!B286)</f>
        <v/>
      </c>
      <c r="F286" s="88" t="str">
        <f aca="false">IF(import!I286="","",import!I286)</f>
        <v/>
      </c>
      <c r="G286" s="88" t="str">
        <f aca="false">IF(import!N286="","",import!N286)</f>
        <v/>
      </c>
      <c r="H286" s="88" t="str">
        <f aca="false">IF(import!K286="","",import!K286)</f>
        <v/>
      </c>
      <c r="I286" s="89" t="str">
        <f aca="false">IF(H286="","",G286-H286)</f>
        <v/>
      </c>
      <c r="K286" s="88" t="str">
        <f aca="false">IF(import!AA286="","",import!AA286)</f>
        <v/>
      </c>
      <c r="L286" s="91"/>
      <c r="M286" s="139"/>
      <c r="N286" s="140"/>
      <c r="O286" s="88" t="str">
        <f aca="false">IF(import!Y286="","",import!Y286)</f>
        <v/>
      </c>
      <c r="P286" s="141"/>
      <c r="Q286" s="141"/>
      <c r="R286" s="141"/>
      <c r="S286" s="142"/>
      <c r="U286" s="76"/>
      <c r="V286" s="136"/>
      <c r="W286" s="76"/>
      <c r="X286" s="76"/>
    </row>
    <row collapsed="false" customFormat="false" customHeight="true" hidden="false" ht="25.5" outlineLevel="0" r="287">
      <c r="A287" s="105"/>
      <c r="B287" s="88" t="str">
        <f aca="false">IF(import!A287="","",import!A287)</f>
        <v/>
      </c>
      <c r="C287" s="88" t="str">
        <f aca="false">IF(import!E287="","",import!E287)</f>
        <v/>
      </c>
      <c r="D287" s="88" t="str">
        <f aca="false">IF(import!D287="","",import!D287)</f>
        <v/>
      </c>
      <c r="E287" s="88" t="str">
        <f aca="false">IF(import!B287="","",import!B287)</f>
        <v/>
      </c>
      <c r="F287" s="88" t="str">
        <f aca="false">IF(import!I287="","",import!I287)</f>
        <v/>
      </c>
      <c r="G287" s="88" t="str">
        <f aca="false">IF(import!N287="","",import!N287)</f>
        <v/>
      </c>
      <c r="H287" s="88" t="str">
        <f aca="false">IF(import!K287="","",import!K287)</f>
        <v/>
      </c>
      <c r="I287" s="89" t="str">
        <f aca="false">IF(H287="","",G287-H287)</f>
        <v/>
      </c>
      <c r="K287" s="88" t="str">
        <f aca="false">IF(import!AA287="","",import!AA287)</f>
        <v/>
      </c>
      <c r="L287" s="91"/>
      <c r="M287" s="139"/>
      <c r="N287" s="140"/>
      <c r="O287" s="88" t="str">
        <f aca="false">IF(import!Y287="","",import!Y287)</f>
        <v/>
      </c>
      <c r="P287" s="141"/>
      <c r="Q287" s="141"/>
      <c r="R287" s="141"/>
      <c r="S287" s="142"/>
      <c r="U287" s="76"/>
      <c r="V287" s="136"/>
      <c r="W287" s="76"/>
      <c r="X287" s="76"/>
    </row>
    <row collapsed="false" customFormat="false" customHeight="true" hidden="false" ht="25.5" outlineLevel="0" r="288">
      <c r="A288" s="105"/>
      <c r="B288" s="88" t="str">
        <f aca="false">IF(import!A288="","",import!A288)</f>
        <v/>
      </c>
      <c r="C288" s="88" t="str">
        <f aca="false">IF(import!E288="","",import!E288)</f>
        <v/>
      </c>
      <c r="D288" s="88" t="str">
        <f aca="false">IF(import!D288="","",import!D288)</f>
        <v/>
      </c>
      <c r="E288" s="88" t="str">
        <f aca="false">IF(import!B288="","",import!B288)</f>
        <v/>
      </c>
      <c r="F288" s="88" t="str">
        <f aca="false">IF(import!I288="","",import!I288)</f>
        <v/>
      </c>
      <c r="G288" s="88" t="str">
        <f aca="false">IF(import!N288="","",import!N288)</f>
        <v/>
      </c>
      <c r="H288" s="88" t="str">
        <f aca="false">IF(import!K288="","",import!K288)</f>
        <v/>
      </c>
      <c r="I288" s="89" t="str">
        <f aca="false">IF(H288="","",G288-H288)</f>
        <v/>
      </c>
      <c r="K288" s="88" t="str">
        <f aca="false">IF(import!AA288="","",import!AA288)</f>
        <v/>
      </c>
      <c r="L288" s="91"/>
      <c r="M288" s="139"/>
      <c r="N288" s="140"/>
      <c r="O288" s="88" t="str">
        <f aca="false">IF(import!Y288="","",import!Y288)</f>
        <v/>
      </c>
      <c r="P288" s="141"/>
      <c r="Q288" s="141"/>
      <c r="R288" s="141"/>
      <c r="S288" s="142"/>
      <c r="U288" s="76"/>
      <c r="V288" s="136"/>
      <c r="W288" s="76"/>
      <c r="X288" s="76"/>
    </row>
    <row collapsed="false" customFormat="false" customHeight="true" hidden="false" ht="25.5" outlineLevel="0" r="289">
      <c r="A289" s="105"/>
      <c r="B289" s="88" t="str">
        <f aca="false">IF(import!A289="","",import!A289)</f>
        <v/>
      </c>
      <c r="C289" s="88" t="str">
        <f aca="false">IF(import!E289="","",import!E289)</f>
        <v/>
      </c>
      <c r="D289" s="88" t="str">
        <f aca="false">IF(import!D289="","",import!D289)</f>
        <v/>
      </c>
      <c r="E289" s="88" t="str">
        <f aca="false">IF(import!B289="","",import!B289)</f>
        <v/>
      </c>
      <c r="F289" s="88" t="str">
        <f aca="false">IF(import!I289="","",import!I289)</f>
        <v/>
      </c>
      <c r="G289" s="88" t="str">
        <f aca="false">IF(import!N289="","",import!N289)</f>
        <v/>
      </c>
      <c r="H289" s="88" t="str">
        <f aca="false">IF(import!K289="","",import!K289)</f>
        <v/>
      </c>
      <c r="I289" s="89" t="str">
        <f aca="false">IF(H289="","",G289-H289)</f>
        <v/>
      </c>
      <c r="K289" s="88" t="str">
        <f aca="false">IF(import!AA289="","",import!AA289)</f>
        <v/>
      </c>
      <c r="L289" s="91"/>
      <c r="M289" s="139"/>
      <c r="N289" s="140"/>
      <c r="O289" s="88" t="str">
        <f aca="false">IF(import!Y289="","",import!Y289)</f>
        <v/>
      </c>
      <c r="P289" s="141"/>
      <c r="Q289" s="141"/>
      <c r="R289" s="141"/>
      <c r="S289" s="142"/>
      <c r="U289" s="76"/>
      <c r="V289" s="136"/>
      <c r="W289" s="76"/>
      <c r="X289" s="76"/>
    </row>
    <row collapsed="false" customFormat="false" customHeight="true" hidden="false" ht="25.5" outlineLevel="0" r="290">
      <c r="A290" s="105"/>
      <c r="B290" s="88" t="str">
        <f aca="false">IF(import!A290="","",import!A290)</f>
        <v/>
      </c>
      <c r="C290" s="88" t="str">
        <f aca="false">IF(import!E290="","",import!E290)</f>
        <v/>
      </c>
      <c r="D290" s="88" t="str">
        <f aca="false">IF(import!D290="","",import!D290)</f>
        <v/>
      </c>
      <c r="E290" s="88" t="str">
        <f aca="false">IF(import!B290="","",import!B290)</f>
        <v/>
      </c>
      <c r="F290" s="88" t="str">
        <f aca="false">IF(import!I290="","",import!I290)</f>
        <v/>
      </c>
      <c r="G290" s="88" t="str">
        <f aca="false">IF(import!N290="","",import!N290)</f>
        <v/>
      </c>
      <c r="H290" s="88" t="str">
        <f aca="false">IF(import!K290="","",import!K290)</f>
        <v/>
      </c>
      <c r="I290" s="89" t="str">
        <f aca="false">IF(H290="","",G290-H290)</f>
        <v/>
      </c>
      <c r="K290" s="88" t="str">
        <f aca="false">IF(import!AA290="","",import!AA290)</f>
        <v/>
      </c>
      <c r="L290" s="91"/>
      <c r="M290" s="139"/>
      <c r="N290" s="140"/>
      <c r="O290" s="88" t="str">
        <f aca="false">IF(import!Y290="","",import!Y290)</f>
        <v/>
      </c>
      <c r="P290" s="141"/>
      <c r="Q290" s="141"/>
      <c r="R290" s="141"/>
      <c r="S290" s="142"/>
      <c r="U290" s="76"/>
      <c r="V290" s="136"/>
      <c r="W290" s="76"/>
      <c r="X290" s="76"/>
    </row>
    <row collapsed="false" customFormat="false" customHeight="true" hidden="false" ht="25.5" outlineLevel="0" r="291">
      <c r="A291" s="105"/>
      <c r="B291" s="88" t="str">
        <f aca="false">IF(import!A291="","",import!A291)</f>
        <v/>
      </c>
      <c r="C291" s="88" t="str">
        <f aca="false">IF(import!E291="","",import!E291)</f>
        <v/>
      </c>
      <c r="D291" s="88" t="str">
        <f aca="false">IF(import!D291="","",import!D291)</f>
        <v/>
      </c>
      <c r="E291" s="88" t="str">
        <f aca="false">IF(import!B291="","",import!B291)</f>
        <v/>
      </c>
      <c r="F291" s="88" t="str">
        <f aca="false">IF(import!I291="","",import!I291)</f>
        <v/>
      </c>
      <c r="G291" s="88" t="str">
        <f aca="false">IF(import!N291="","",import!N291)</f>
        <v/>
      </c>
      <c r="H291" s="88" t="str">
        <f aca="false">IF(import!K291="","",import!K291)</f>
        <v/>
      </c>
      <c r="I291" s="89" t="str">
        <f aca="false">IF(H291="","",G291-H291)</f>
        <v/>
      </c>
      <c r="K291" s="88" t="str">
        <f aca="false">IF(import!AA291="","",import!AA291)</f>
        <v/>
      </c>
      <c r="L291" s="91"/>
      <c r="M291" s="139"/>
      <c r="N291" s="140"/>
      <c r="O291" s="88" t="str">
        <f aca="false">IF(import!Y291="","",import!Y291)</f>
        <v/>
      </c>
      <c r="P291" s="141"/>
      <c r="Q291" s="141"/>
      <c r="R291" s="141"/>
      <c r="S291" s="142"/>
      <c r="U291" s="76"/>
      <c r="V291" s="136"/>
      <c r="W291" s="76"/>
      <c r="X291" s="76"/>
    </row>
    <row collapsed="false" customFormat="false" customHeight="true" hidden="false" ht="25.5" outlineLevel="0" r="292">
      <c r="A292" s="105"/>
      <c r="B292" s="88" t="str">
        <f aca="false">IF(import!A292="","",import!A292)</f>
        <v/>
      </c>
      <c r="C292" s="88" t="str">
        <f aca="false">IF(import!E292="","",import!E292)</f>
        <v/>
      </c>
      <c r="D292" s="88" t="str">
        <f aca="false">IF(import!D292="","",import!D292)</f>
        <v/>
      </c>
      <c r="E292" s="88" t="str">
        <f aca="false">IF(import!B292="","",import!B292)</f>
        <v/>
      </c>
      <c r="F292" s="88" t="str">
        <f aca="false">IF(import!I292="","",import!I292)</f>
        <v/>
      </c>
      <c r="G292" s="88" t="str">
        <f aca="false">IF(import!N292="","",import!N292)</f>
        <v/>
      </c>
      <c r="H292" s="88" t="str">
        <f aca="false">IF(import!K292="","",import!K292)</f>
        <v/>
      </c>
      <c r="I292" s="89" t="str">
        <f aca="false">IF(H292="","",G292-H292)</f>
        <v/>
      </c>
      <c r="K292" s="88" t="str">
        <f aca="false">IF(import!AA292="","",import!AA292)</f>
        <v/>
      </c>
      <c r="L292" s="91"/>
      <c r="M292" s="139"/>
      <c r="N292" s="140"/>
      <c r="O292" s="88" t="str">
        <f aca="false">IF(import!Y292="","",import!Y292)</f>
        <v/>
      </c>
      <c r="P292" s="141"/>
      <c r="Q292" s="141"/>
      <c r="R292" s="141"/>
      <c r="S292" s="142"/>
      <c r="U292" s="76"/>
      <c r="V292" s="136"/>
      <c r="W292" s="76"/>
      <c r="X292" s="76"/>
    </row>
    <row collapsed="false" customFormat="false" customHeight="true" hidden="false" ht="25.5" outlineLevel="0" r="293">
      <c r="A293" s="105"/>
      <c r="B293" s="88" t="str">
        <f aca="false">IF(import!A293="","",import!A293)</f>
        <v/>
      </c>
      <c r="C293" s="88" t="str">
        <f aca="false">IF(import!E293="","",import!E293)</f>
        <v/>
      </c>
      <c r="D293" s="88" t="str">
        <f aca="false">IF(import!D293="","",import!D293)</f>
        <v/>
      </c>
      <c r="E293" s="88" t="str">
        <f aca="false">IF(import!B293="","",import!B293)</f>
        <v/>
      </c>
      <c r="F293" s="88" t="str">
        <f aca="false">IF(import!I293="","",import!I293)</f>
        <v/>
      </c>
      <c r="G293" s="88" t="str">
        <f aca="false">IF(import!N293="","",import!N293)</f>
        <v/>
      </c>
      <c r="H293" s="88" t="str">
        <f aca="false">IF(import!K293="","",import!K293)</f>
        <v/>
      </c>
      <c r="I293" s="89" t="str">
        <f aca="false">IF(H293="","",G293-H293)</f>
        <v/>
      </c>
      <c r="K293" s="88" t="str">
        <f aca="false">IF(import!AA293="","",import!AA293)</f>
        <v/>
      </c>
      <c r="L293" s="91"/>
      <c r="M293" s="139"/>
      <c r="N293" s="140"/>
      <c r="O293" s="88" t="str">
        <f aca="false">IF(import!Y293="","",import!Y293)</f>
        <v/>
      </c>
      <c r="P293" s="141"/>
      <c r="Q293" s="141"/>
      <c r="R293" s="141"/>
      <c r="S293" s="142"/>
      <c r="U293" s="76"/>
      <c r="V293" s="136"/>
      <c r="W293" s="76"/>
      <c r="X293" s="76"/>
    </row>
    <row collapsed="false" customFormat="false" customHeight="true" hidden="false" ht="25.5" outlineLevel="0" r="294">
      <c r="A294" s="105"/>
      <c r="B294" s="88" t="str">
        <f aca="false">IF(import!A294="","",import!A294)</f>
        <v/>
      </c>
      <c r="C294" s="88" t="str">
        <f aca="false">IF(import!E294="","",import!E294)</f>
        <v/>
      </c>
      <c r="D294" s="88" t="str">
        <f aca="false">IF(import!D294="","",import!D294)</f>
        <v/>
      </c>
      <c r="E294" s="88" t="str">
        <f aca="false">IF(import!B294="","",import!B294)</f>
        <v/>
      </c>
      <c r="F294" s="88" t="str">
        <f aca="false">IF(import!I294="","",import!I294)</f>
        <v/>
      </c>
      <c r="G294" s="88" t="str">
        <f aca="false">IF(import!N294="","",import!N294)</f>
        <v/>
      </c>
      <c r="H294" s="88" t="str">
        <f aca="false">IF(import!K294="","",import!K294)</f>
        <v/>
      </c>
      <c r="I294" s="89" t="str">
        <f aca="false">IF(H294="","",G294-H294)</f>
        <v/>
      </c>
      <c r="K294" s="88" t="str">
        <f aca="false">IF(import!AA294="","",import!AA294)</f>
        <v/>
      </c>
      <c r="L294" s="91"/>
      <c r="M294" s="139"/>
      <c r="N294" s="140"/>
      <c r="O294" s="88" t="str">
        <f aca="false">IF(import!Y294="","",import!Y294)</f>
        <v/>
      </c>
      <c r="P294" s="141"/>
      <c r="Q294" s="141"/>
      <c r="R294" s="141"/>
      <c r="S294" s="142"/>
      <c r="U294" s="76"/>
      <c r="V294" s="136"/>
      <c r="W294" s="76"/>
      <c r="X294" s="76"/>
    </row>
    <row collapsed="false" customFormat="false" customHeight="true" hidden="false" ht="25.5" outlineLevel="0" r="295">
      <c r="A295" s="105"/>
      <c r="B295" s="88" t="str">
        <f aca="false">IF(import!A295="","",import!A295)</f>
        <v/>
      </c>
      <c r="C295" s="88" t="str">
        <f aca="false">IF(import!E295="","",import!E295)</f>
        <v/>
      </c>
      <c r="D295" s="88" t="str">
        <f aca="false">IF(import!D295="","",import!D295)</f>
        <v/>
      </c>
      <c r="E295" s="88" t="str">
        <f aca="false">IF(import!B295="","",import!B295)</f>
        <v/>
      </c>
      <c r="F295" s="88" t="str">
        <f aca="false">IF(import!I295="","",import!I295)</f>
        <v/>
      </c>
      <c r="G295" s="88" t="str">
        <f aca="false">IF(import!N295="","",import!N295)</f>
        <v/>
      </c>
      <c r="H295" s="88" t="str">
        <f aca="false">IF(import!K295="","",import!K295)</f>
        <v/>
      </c>
      <c r="I295" s="89" t="str">
        <f aca="false">IF(H295="","",G295-H295)</f>
        <v/>
      </c>
      <c r="K295" s="88" t="str">
        <f aca="false">IF(import!AA295="","",import!AA295)</f>
        <v/>
      </c>
      <c r="L295" s="91"/>
      <c r="M295" s="139"/>
      <c r="N295" s="140"/>
      <c r="O295" s="88" t="str">
        <f aca="false">IF(import!Y295="","",import!Y295)</f>
        <v/>
      </c>
      <c r="P295" s="141"/>
      <c r="Q295" s="141"/>
      <c r="R295" s="141"/>
      <c r="S295" s="142"/>
      <c r="U295" s="76"/>
      <c r="V295" s="136"/>
      <c r="W295" s="76"/>
      <c r="X295" s="76"/>
    </row>
    <row collapsed="false" customFormat="false" customHeight="true" hidden="false" ht="25.5" outlineLevel="0" r="296">
      <c r="A296" s="105"/>
      <c r="B296" s="88" t="str">
        <f aca="false">IF(import!A296="","",import!A296)</f>
        <v/>
      </c>
      <c r="C296" s="88" t="str">
        <f aca="false">IF(import!E296="","",import!E296)</f>
        <v/>
      </c>
      <c r="D296" s="88" t="str">
        <f aca="false">IF(import!D296="","",import!D296)</f>
        <v/>
      </c>
      <c r="E296" s="88" t="str">
        <f aca="false">IF(import!B296="","",import!B296)</f>
        <v/>
      </c>
      <c r="F296" s="88" t="str">
        <f aca="false">IF(import!I296="","",import!I296)</f>
        <v/>
      </c>
      <c r="G296" s="88" t="str">
        <f aca="false">IF(import!N296="","",import!N296)</f>
        <v/>
      </c>
      <c r="H296" s="88" t="str">
        <f aca="false">IF(import!K296="","",import!K296)</f>
        <v/>
      </c>
      <c r="I296" s="89" t="str">
        <f aca="false">IF(H296="","",G296-H296)</f>
        <v/>
      </c>
      <c r="K296" s="88" t="str">
        <f aca="false">IF(import!AA296="","",import!AA296)</f>
        <v/>
      </c>
      <c r="L296" s="91"/>
      <c r="M296" s="139"/>
      <c r="N296" s="140"/>
      <c r="O296" s="88" t="str">
        <f aca="false">IF(import!Y296="","",import!Y296)</f>
        <v/>
      </c>
      <c r="P296" s="141"/>
      <c r="Q296" s="141"/>
      <c r="R296" s="141"/>
      <c r="S296" s="142"/>
      <c r="U296" s="76"/>
      <c r="V296" s="136"/>
      <c r="W296" s="76"/>
      <c r="X296" s="76"/>
    </row>
    <row collapsed="false" customFormat="false" customHeight="true" hidden="false" ht="25.5" outlineLevel="0" r="297">
      <c r="A297" s="105"/>
      <c r="B297" s="88" t="str">
        <f aca="false">IF(import!A297="","",import!A297)</f>
        <v/>
      </c>
      <c r="C297" s="88" t="str">
        <f aca="false">IF(import!E297="","",import!E297)</f>
        <v/>
      </c>
      <c r="D297" s="88" t="str">
        <f aca="false">IF(import!D297="","",import!D297)</f>
        <v/>
      </c>
      <c r="E297" s="88" t="str">
        <f aca="false">IF(import!B297="","",import!B297)</f>
        <v/>
      </c>
      <c r="F297" s="88" t="str">
        <f aca="false">IF(import!I297="","",import!I297)</f>
        <v/>
      </c>
      <c r="G297" s="88" t="str">
        <f aca="false">IF(import!N297="","",import!N297)</f>
        <v/>
      </c>
      <c r="H297" s="88" t="str">
        <f aca="false">IF(import!K297="","",import!K297)</f>
        <v/>
      </c>
      <c r="I297" s="89" t="str">
        <f aca="false">IF(H297="","",G297-H297)</f>
        <v/>
      </c>
      <c r="K297" s="88" t="str">
        <f aca="false">IF(import!AA297="","",import!AA297)</f>
        <v/>
      </c>
      <c r="L297" s="91"/>
      <c r="M297" s="139"/>
      <c r="N297" s="140"/>
      <c r="O297" s="88" t="str">
        <f aca="false">IF(import!Y297="","",import!Y297)</f>
        <v/>
      </c>
      <c r="P297" s="141"/>
      <c r="Q297" s="141"/>
      <c r="R297" s="141"/>
      <c r="S297" s="142"/>
      <c r="U297" s="76"/>
      <c r="V297" s="136"/>
      <c r="W297" s="76"/>
      <c r="X297" s="76"/>
    </row>
    <row collapsed="false" customFormat="false" customHeight="true" hidden="false" ht="25.5" outlineLevel="0" r="298">
      <c r="A298" s="105"/>
      <c r="B298" s="88" t="str">
        <f aca="false">IF(import!A298="","",import!A298)</f>
        <v/>
      </c>
      <c r="C298" s="88" t="str">
        <f aca="false">IF(import!E298="","",import!E298)</f>
        <v/>
      </c>
      <c r="D298" s="88" t="str">
        <f aca="false">IF(import!D298="","",import!D298)</f>
        <v/>
      </c>
      <c r="E298" s="88" t="str">
        <f aca="false">IF(import!B298="","",import!B298)</f>
        <v/>
      </c>
      <c r="F298" s="88" t="str">
        <f aca="false">IF(import!I298="","",import!I298)</f>
        <v/>
      </c>
      <c r="G298" s="88" t="str">
        <f aca="false">IF(import!N298="","",import!N298)</f>
        <v/>
      </c>
      <c r="H298" s="88" t="str">
        <f aca="false">IF(import!K298="","",import!K298)</f>
        <v/>
      </c>
      <c r="I298" s="89" t="str">
        <f aca="false">IF(H298="","",G298-H298)</f>
        <v/>
      </c>
      <c r="K298" s="88" t="str">
        <f aca="false">IF(import!AA298="","",import!AA298)</f>
        <v/>
      </c>
      <c r="L298" s="91"/>
      <c r="M298" s="139"/>
      <c r="N298" s="140"/>
      <c r="O298" s="88" t="str">
        <f aca="false">IF(import!Y298="","",import!Y298)</f>
        <v/>
      </c>
      <c r="P298" s="141"/>
      <c r="Q298" s="141"/>
      <c r="R298" s="141"/>
      <c r="S298" s="142"/>
      <c r="U298" s="76"/>
      <c r="V298" s="136"/>
      <c r="W298" s="76"/>
      <c r="X298" s="76"/>
    </row>
    <row collapsed="false" customFormat="false" customHeight="true" hidden="false" ht="25.5" outlineLevel="0" r="299">
      <c r="A299" s="105"/>
      <c r="B299" s="88" t="str">
        <f aca="false">IF(import!A299="","",import!A299)</f>
        <v/>
      </c>
      <c r="C299" s="88" t="str">
        <f aca="false">IF(import!E299="","",import!E299)</f>
        <v/>
      </c>
      <c r="D299" s="88" t="str">
        <f aca="false">IF(import!D299="","",import!D299)</f>
        <v/>
      </c>
      <c r="E299" s="88" t="str">
        <f aca="false">IF(import!B299="","",import!B299)</f>
        <v/>
      </c>
      <c r="F299" s="88" t="str">
        <f aca="false">IF(import!I299="","",import!I299)</f>
        <v/>
      </c>
      <c r="G299" s="88" t="str">
        <f aca="false">IF(import!N299="","",import!N299)</f>
        <v/>
      </c>
      <c r="H299" s="88" t="str">
        <f aca="false">IF(import!K299="","",import!K299)</f>
        <v/>
      </c>
      <c r="I299" s="89" t="str">
        <f aca="false">IF(H299="","",G299-H299)</f>
        <v/>
      </c>
      <c r="K299" s="88" t="str">
        <f aca="false">IF(import!AA299="","",import!AA299)</f>
        <v/>
      </c>
      <c r="L299" s="91"/>
      <c r="M299" s="139"/>
      <c r="N299" s="140"/>
      <c r="O299" s="88" t="str">
        <f aca="false">IF(import!Y299="","",import!Y299)</f>
        <v/>
      </c>
      <c r="P299" s="141"/>
      <c r="Q299" s="141"/>
      <c r="R299" s="141"/>
      <c r="S299" s="142"/>
      <c r="U299" s="76"/>
      <c r="V299" s="136"/>
      <c r="W299" s="76"/>
      <c r="X299" s="76"/>
    </row>
    <row collapsed="false" customFormat="false" customHeight="true" hidden="false" ht="25.5" outlineLevel="0" r="300">
      <c r="A300" s="105"/>
      <c r="B300" s="88" t="str">
        <f aca="false">IF(import!A300="","",import!A300)</f>
        <v/>
      </c>
      <c r="C300" s="88" t="str">
        <f aca="false">IF(import!E300="","",import!E300)</f>
        <v/>
      </c>
      <c r="D300" s="88" t="str">
        <f aca="false">IF(import!D300="","",import!D300)</f>
        <v/>
      </c>
      <c r="E300" s="88" t="str">
        <f aca="false">IF(import!B300="","",import!B300)</f>
        <v/>
      </c>
      <c r="F300" s="88" t="str">
        <f aca="false">IF(import!I300="","",import!I300)</f>
        <v/>
      </c>
      <c r="G300" s="88" t="str">
        <f aca="false">IF(import!N300="","",import!N300)</f>
        <v/>
      </c>
      <c r="H300" s="88" t="str">
        <f aca="false">IF(import!K300="","",import!K300)</f>
        <v/>
      </c>
      <c r="I300" s="89" t="str">
        <f aca="false">IF(H300="","",G300-H300)</f>
        <v/>
      </c>
      <c r="K300" s="88" t="str">
        <f aca="false">IF(import!AA300="","",import!AA300)</f>
        <v/>
      </c>
      <c r="L300" s="91"/>
      <c r="M300" s="139"/>
      <c r="N300" s="140"/>
      <c r="O300" s="88" t="str">
        <f aca="false">IF(import!Y300="","",import!Y300)</f>
        <v/>
      </c>
      <c r="P300" s="141"/>
      <c r="Q300" s="141"/>
      <c r="R300" s="141"/>
      <c r="S300" s="142"/>
      <c r="U300" s="76"/>
      <c r="V300" s="136"/>
      <c r="W300" s="76"/>
      <c r="X300" s="76"/>
    </row>
    <row collapsed="false" customFormat="false" customHeight="true" hidden="false" ht="25.5" outlineLevel="0" r="301">
      <c r="A301" s="105"/>
      <c r="B301" s="88" t="str">
        <f aca="false">IF(import!A301="","",import!A301)</f>
        <v/>
      </c>
      <c r="C301" s="88" t="str">
        <f aca="false">IF(import!E301="","",import!E301)</f>
        <v/>
      </c>
      <c r="D301" s="88" t="str">
        <f aca="false">IF(import!D301="","",import!D301)</f>
        <v/>
      </c>
      <c r="E301" s="88" t="str">
        <f aca="false">IF(import!B301="","",import!B301)</f>
        <v/>
      </c>
      <c r="F301" s="88" t="str">
        <f aca="false">IF(import!I301="","",import!I301)</f>
        <v/>
      </c>
      <c r="G301" s="88" t="str">
        <f aca="false">IF(import!N301="","",import!N301)</f>
        <v/>
      </c>
      <c r="H301" s="88" t="str">
        <f aca="false">IF(import!K301="","",import!K301)</f>
        <v/>
      </c>
      <c r="I301" s="89" t="str">
        <f aca="false">IF(H301="","",G301-H301)</f>
        <v/>
      </c>
      <c r="K301" s="88" t="str">
        <f aca="false">IF(import!AA301="","",import!AA301)</f>
        <v/>
      </c>
      <c r="L301" s="91"/>
      <c r="M301" s="139"/>
      <c r="N301" s="140"/>
      <c r="O301" s="88" t="str">
        <f aca="false">IF(import!Y301="","",import!Y301)</f>
        <v/>
      </c>
      <c r="P301" s="141"/>
      <c r="Q301" s="141"/>
      <c r="R301" s="141"/>
      <c r="S301" s="142"/>
      <c r="U301" s="76"/>
      <c r="V301" s="136"/>
      <c r="W301" s="76"/>
      <c r="X301" s="76"/>
    </row>
    <row collapsed="false" customFormat="false" customHeight="true" hidden="false" ht="25.5" outlineLevel="0" r="302">
      <c r="A302" s="105"/>
      <c r="B302" s="88" t="str">
        <f aca="false">IF(import!A302="","",import!A302)</f>
        <v/>
      </c>
      <c r="C302" s="88" t="str">
        <f aca="false">IF(import!E302="","",import!E302)</f>
        <v/>
      </c>
      <c r="D302" s="88" t="str">
        <f aca="false">IF(import!D302="","",import!D302)</f>
        <v/>
      </c>
      <c r="E302" s="88" t="str">
        <f aca="false">IF(import!B302="","",import!B302)</f>
        <v/>
      </c>
      <c r="F302" s="88" t="str">
        <f aca="false">IF(import!I302="","",import!I302)</f>
        <v/>
      </c>
      <c r="G302" s="88" t="str">
        <f aca="false">IF(import!N302="","",import!N302)</f>
        <v/>
      </c>
      <c r="H302" s="88" t="str">
        <f aca="false">IF(import!K302="","",import!K302)</f>
        <v/>
      </c>
      <c r="I302" s="89" t="str">
        <f aca="false">IF(H302="","",G302-H302)</f>
        <v/>
      </c>
      <c r="K302" s="88" t="str">
        <f aca="false">IF(import!AA302="","",import!AA302)</f>
        <v/>
      </c>
      <c r="L302" s="91"/>
      <c r="M302" s="139"/>
      <c r="N302" s="140"/>
      <c r="O302" s="88" t="str">
        <f aca="false">IF(import!Y302="","",import!Y302)</f>
        <v/>
      </c>
      <c r="P302" s="141"/>
      <c r="Q302" s="141"/>
      <c r="R302" s="141"/>
      <c r="S302" s="142"/>
      <c r="U302" s="76"/>
      <c r="V302" s="136"/>
      <c r="W302" s="76"/>
      <c r="X302" s="76"/>
    </row>
    <row collapsed="false" customFormat="false" customHeight="true" hidden="false" ht="25.5" outlineLevel="0" r="303">
      <c r="A303" s="105"/>
      <c r="B303" s="88" t="str">
        <f aca="false">IF(import!A303="","",import!A303)</f>
        <v/>
      </c>
      <c r="C303" s="88" t="str">
        <f aca="false">IF(import!E303="","",import!E303)</f>
        <v/>
      </c>
      <c r="D303" s="88" t="str">
        <f aca="false">IF(import!D303="","",import!D303)</f>
        <v/>
      </c>
      <c r="E303" s="88" t="str">
        <f aca="false">IF(import!B303="","",import!B303)</f>
        <v/>
      </c>
      <c r="F303" s="88" t="str">
        <f aca="false">IF(import!I303="","",import!I303)</f>
        <v/>
      </c>
      <c r="G303" s="88" t="str">
        <f aca="false">IF(import!N303="","",import!N303)</f>
        <v/>
      </c>
      <c r="H303" s="88" t="str">
        <f aca="false">IF(import!K303="","",import!K303)</f>
        <v/>
      </c>
      <c r="I303" s="89" t="str">
        <f aca="false">IF(H303="","",G303-H303)</f>
        <v/>
      </c>
      <c r="K303" s="88" t="str">
        <f aca="false">IF(import!AA303="","",import!AA303)</f>
        <v/>
      </c>
      <c r="L303" s="91"/>
      <c r="M303" s="139"/>
      <c r="N303" s="140"/>
      <c r="O303" s="88" t="str">
        <f aca="false">IF(import!Y303="","",import!Y303)</f>
        <v/>
      </c>
      <c r="P303" s="141"/>
      <c r="Q303" s="141"/>
      <c r="R303" s="141"/>
      <c r="S303" s="142"/>
      <c r="U303" s="76"/>
      <c r="V303" s="136"/>
      <c r="W303" s="76"/>
      <c r="X303" s="76"/>
    </row>
    <row collapsed="false" customFormat="false" customHeight="true" hidden="false" ht="25.5" outlineLevel="0" r="304">
      <c r="A304" s="105"/>
      <c r="B304" s="88" t="str">
        <f aca="false">IF(import!A304="","",import!A304)</f>
        <v/>
      </c>
      <c r="C304" s="88" t="str">
        <f aca="false">IF(import!E304="","",import!E304)</f>
        <v/>
      </c>
      <c r="D304" s="88" t="str">
        <f aca="false">IF(import!D304="","",import!D304)</f>
        <v/>
      </c>
      <c r="E304" s="88" t="str">
        <f aca="false">IF(import!B304="","",import!B304)</f>
        <v/>
      </c>
      <c r="F304" s="88" t="str">
        <f aca="false">IF(import!I304="","",import!I304)</f>
        <v/>
      </c>
      <c r="G304" s="88" t="str">
        <f aca="false">IF(import!N304="","",import!N304)</f>
        <v/>
      </c>
      <c r="H304" s="88" t="str">
        <f aca="false">IF(import!K304="","",import!K304)</f>
        <v/>
      </c>
      <c r="I304" s="89" t="str">
        <f aca="false">IF(H304="","",G304-H304)</f>
        <v/>
      </c>
      <c r="K304" s="88" t="str">
        <f aca="false">IF(import!AA304="","",import!AA304)</f>
        <v/>
      </c>
      <c r="L304" s="91"/>
      <c r="M304" s="139"/>
      <c r="N304" s="140"/>
      <c r="O304" s="88" t="str">
        <f aca="false">IF(import!Y304="","",import!Y304)</f>
        <v/>
      </c>
      <c r="P304" s="141"/>
      <c r="Q304" s="141"/>
      <c r="R304" s="141"/>
      <c r="S304" s="142"/>
      <c r="U304" s="76"/>
      <c r="V304" s="136"/>
      <c r="W304" s="76"/>
      <c r="X304" s="76"/>
    </row>
    <row collapsed="false" customFormat="false" customHeight="true" hidden="false" ht="25.5" outlineLevel="0" r="305">
      <c r="A305" s="105"/>
      <c r="B305" s="88" t="str">
        <f aca="false">IF(import!A305="","",import!A305)</f>
        <v/>
      </c>
      <c r="C305" s="88" t="str">
        <f aca="false">IF(import!E305="","",import!E305)</f>
        <v/>
      </c>
      <c r="D305" s="88" t="str">
        <f aca="false">IF(import!D305="","",import!D305)</f>
        <v/>
      </c>
      <c r="E305" s="88" t="str">
        <f aca="false">IF(import!B305="","",import!B305)</f>
        <v/>
      </c>
      <c r="F305" s="88" t="str">
        <f aca="false">IF(import!I305="","",import!I305)</f>
        <v/>
      </c>
      <c r="G305" s="88" t="str">
        <f aca="false">IF(import!N305="","",import!N305)</f>
        <v/>
      </c>
      <c r="H305" s="88" t="str">
        <f aca="false">IF(import!K305="","",import!K305)</f>
        <v/>
      </c>
      <c r="I305" s="89" t="str">
        <f aca="false">IF(H305="","",G305-H305)</f>
        <v/>
      </c>
      <c r="K305" s="88" t="str">
        <f aca="false">IF(import!AA305="","",import!AA305)</f>
        <v/>
      </c>
      <c r="L305" s="91"/>
      <c r="M305" s="139"/>
      <c r="N305" s="140"/>
      <c r="O305" s="88" t="str">
        <f aca="false">IF(import!Y305="","",import!Y305)</f>
        <v/>
      </c>
      <c r="P305" s="141"/>
      <c r="Q305" s="141"/>
      <c r="R305" s="141"/>
      <c r="S305" s="142"/>
      <c r="U305" s="76"/>
      <c r="V305" s="136"/>
      <c r="W305" s="76"/>
      <c r="X305" s="76"/>
    </row>
    <row collapsed="false" customFormat="false" customHeight="true" hidden="false" ht="25.5" outlineLevel="0" r="306">
      <c r="A306" s="105"/>
      <c r="B306" s="88" t="str">
        <f aca="false">IF(import!A306="","",import!A306)</f>
        <v/>
      </c>
      <c r="C306" s="88" t="str">
        <f aca="false">IF(import!E306="","",import!E306)</f>
        <v/>
      </c>
      <c r="D306" s="88" t="str">
        <f aca="false">IF(import!D306="","",import!D306)</f>
        <v/>
      </c>
      <c r="E306" s="88" t="str">
        <f aca="false">IF(import!B306="","",import!B306)</f>
        <v/>
      </c>
      <c r="F306" s="88" t="str">
        <f aca="false">IF(import!I306="","",import!I306)</f>
        <v/>
      </c>
      <c r="G306" s="88" t="str">
        <f aca="false">IF(import!N306="","",import!N306)</f>
        <v/>
      </c>
      <c r="H306" s="88" t="str">
        <f aca="false">IF(import!K306="","",import!K306)</f>
        <v/>
      </c>
      <c r="I306" s="89" t="str">
        <f aca="false">IF(H306="","",G306-H306)</f>
        <v/>
      </c>
      <c r="K306" s="88" t="str">
        <f aca="false">IF(import!AA306="","",import!AA306)</f>
        <v/>
      </c>
      <c r="L306" s="91"/>
      <c r="M306" s="139"/>
      <c r="N306" s="140"/>
      <c r="O306" s="88" t="str">
        <f aca="false">IF(import!Y306="","",import!Y306)</f>
        <v/>
      </c>
      <c r="P306" s="141"/>
      <c r="Q306" s="141"/>
      <c r="R306" s="141"/>
      <c r="S306" s="142"/>
      <c r="U306" s="76"/>
      <c r="V306" s="136"/>
      <c r="W306" s="76"/>
      <c r="X306" s="76"/>
    </row>
    <row collapsed="false" customFormat="false" customHeight="true" hidden="false" ht="25.5" outlineLevel="0" r="307">
      <c r="A307" s="105"/>
      <c r="B307" s="88" t="str">
        <f aca="false">IF(import!A307="","",import!A307)</f>
        <v/>
      </c>
      <c r="C307" s="88" t="str">
        <f aca="false">IF(import!E307="","",import!E307)</f>
        <v/>
      </c>
      <c r="D307" s="88" t="str">
        <f aca="false">IF(import!D307="","",import!D307)</f>
        <v/>
      </c>
      <c r="E307" s="88" t="str">
        <f aca="false">IF(import!B307="","",import!B307)</f>
        <v/>
      </c>
      <c r="F307" s="88" t="str">
        <f aca="false">IF(import!I307="","",import!I307)</f>
        <v/>
      </c>
      <c r="G307" s="88" t="str">
        <f aca="false">IF(import!N307="","",import!N307)</f>
        <v/>
      </c>
      <c r="H307" s="88" t="str">
        <f aca="false">IF(import!K307="","",import!K307)</f>
        <v/>
      </c>
      <c r="I307" s="89" t="str">
        <f aca="false">IF(H307="","",G307-H307)</f>
        <v/>
      </c>
      <c r="K307" s="88" t="str">
        <f aca="false">IF(import!AA307="","",import!AA307)</f>
        <v/>
      </c>
      <c r="L307" s="91"/>
      <c r="M307" s="139"/>
      <c r="N307" s="140"/>
      <c r="O307" s="88" t="str">
        <f aca="false">IF(import!Y307="","",import!Y307)</f>
        <v/>
      </c>
      <c r="P307" s="141"/>
      <c r="Q307" s="141"/>
      <c r="R307" s="141"/>
      <c r="S307" s="142"/>
      <c r="U307" s="76"/>
      <c r="V307" s="136"/>
      <c r="W307" s="76"/>
      <c r="X307" s="76"/>
    </row>
    <row collapsed="false" customFormat="false" customHeight="true" hidden="false" ht="25.5" outlineLevel="0" r="308">
      <c r="A308" s="105"/>
      <c r="B308" s="88" t="str">
        <f aca="false">IF(import!A308="","",import!A308)</f>
        <v/>
      </c>
      <c r="C308" s="88" t="str">
        <f aca="false">IF(import!E308="","",import!E308)</f>
        <v/>
      </c>
      <c r="D308" s="88" t="str">
        <f aca="false">IF(import!D308="","",import!D308)</f>
        <v/>
      </c>
      <c r="E308" s="88" t="str">
        <f aca="false">IF(import!B308="","",import!B308)</f>
        <v/>
      </c>
      <c r="F308" s="88" t="str">
        <f aca="false">IF(import!I308="","",import!I308)</f>
        <v/>
      </c>
      <c r="G308" s="88" t="str">
        <f aca="false">IF(import!N308="","",import!N308)</f>
        <v/>
      </c>
      <c r="H308" s="88" t="str">
        <f aca="false">IF(import!K308="","",import!K308)</f>
        <v/>
      </c>
      <c r="I308" s="89" t="str">
        <f aca="false">IF(H308="","",G308-H308)</f>
        <v/>
      </c>
      <c r="K308" s="88" t="str">
        <f aca="false">IF(import!AA308="","",import!AA308)</f>
        <v/>
      </c>
      <c r="L308" s="91"/>
      <c r="M308" s="139"/>
      <c r="N308" s="140"/>
      <c r="O308" s="88" t="str">
        <f aca="false">IF(import!Y308="","",import!Y308)</f>
        <v/>
      </c>
      <c r="P308" s="141"/>
      <c r="Q308" s="141"/>
      <c r="R308" s="141"/>
      <c r="S308" s="142"/>
      <c r="U308" s="76"/>
      <c r="V308" s="136"/>
      <c r="W308" s="76"/>
      <c r="X308" s="76"/>
    </row>
    <row collapsed="false" customFormat="false" customHeight="true" hidden="false" ht="25.5" outlineLevel="0" r="309">
      <c r="A309" s="105"/>
      <c r="B309" s="88" t="str">
        <f aca="false">IF(import!A309="","",import!A309)</f>
        <v/>
      </c>
      <c r="C309" s="88" t="str">
        <f aca="false">IF(import!E309="","",import!E309)</f>
        <v/>
      </c>
      <c r="D309" s="88" t="str">
        <f aca="false">IF(import!D309="","",import!D309)</f>
        <v/>
      </c>
      <c r="E309" s="88" t="str">
        <f aca="false">IF(import!B309="","",import!B309)</f>
        <v/>
      </c>
      <c r="F309" s="88" t="str">
        <f aca="false">IF(import!I309="","",import!I309)</f>
        <v/>
      </c>
      <c r="G309" s="88" t="str">
        <f aca="false">IF(import!N309="","",import!N309)</f>
        <v/>
      </c>
      <c r="H309" s="88" t="str">
        <f aca="false">IF(import!K309="","",import!K309)</f>
        <v/>
      </c>
      <c r="I309" s="89" t="str">
        <f aca="false">IF(H309="","",G309-H309)</f>
        <v/>
      </c>
      <c r="K309" s="88" t="str">
        <f aca="false">IF(import!AA309="","",import!AA309)</f>
        <v/>
      </c>
      <c r="L309" s="91"/>
      <c r="M309" s="139"/>
      <c r="N309" s="140"/>
      <c r="O309" s="88" t="str">
        <f aca="false">IF(import!Y309="","",import!Y309)</f>
        <v/>
      </c>
      <c r="P309" s="141"/>
      <c r="Q309" s="141"/>
      <c r="R309" s="141"/>
      <c r="S309" s="142"/>
      <c r="U309" s="76"/>
      <c r="V309" s="136"/>
      <c r="W309" s="76"/>
      <c r="X309" s="76"/>
    </row>
    <row collapsed="false" customFormat="false" customHeight="true" hidden="false" ht="25.5" outlineLevel="0" r="310">
      <c r="A310" s="105"/>
      <c r="B310" s="88" t="str">
        <f aca="false">IF(import!A310="","",import!A310)</f>
        <v/>
      </c>
      <c r="C310" s="88" t="str">
        <f aca="false">IF(import!E310="","",import!E310)</f>
        <v/>
      </c>
      <c r="D310" s="88" t="str">
        <f aca="false">IF(import!D310="","",import!D310)</f>
        <v/>
      </c>
      <c r="E310" s="88" t="str">
        <f aca="false">IF(import!B310="","",import!B310)</f>
        <v/>
      </c>
      <c r="F310" s="88" t="str">
        <f aca="false">IF(import!I310="","",import!I310)</f>
        <v/>
      </c>
      <c r="G310" s="88" t="str">
        <f aca="false">IF(import!N310="","",import!N310)</f>
        <v/>
      </c>
      <c r="H310" s="88" t="str">
        <f aca="false">IF(import!K310="","",import!K310)</f>
        <v/>
      </c>
      <c r="I310" s="89" t="str">
        <f aca="false">IF(H310="","",G310-H310)</f>
        <v/>
      </c>
      <c r="K310" s="88" t="str">
        <f aca="false">IF(import!AA310="","",import!AA310)</f>
        <v/>
      </c>
      <c r="L310" s="91"/>
      <c r="M310" s="139"/>
      <c r="N310" s="140"/>
      <c r="O310" s="88" t="str">
        <f aca="false">IF(import!Y310="","",import!Y310)</f>
        <v/>
      </c>
      <c r="P310" s="141"/>
      <c r="Q310" s="141"/>
      <c r="R310" s="141"/>
      <c r="S310" s="142"/>
      <c r="U310" s="76"/>
      <c r="V310" s="136"/>
      <c r="W310" s="76"/>
      <c r="X310" s="76"/>
    </row>
    <row collapsed="false" customFormat="false" customHeight="true" hidden="false" ht="25.5" outlineLevel="0" r="311">
      <c r="A311" s="105"/>
      <c r="B311" s="88" t="str">
        <f aca="false">IF(import!A311="","",import!A311)</f>
        <v/>
      </c>
      <c r="C311" s="88" t="str">
        <f aca="false">IF(import!E311="","",import!E311)</f>
        <v/>
      </c>
      <c r="D311" s="88" t="str">
        <f aca="false">IF(import!D311="","",import!D311)</f>
        <v/>
      </c>
      <c r="E311" s="88" t="str">
        <f aca="false">IF(import!B311="","",import!B311)</f>
        <v/>
      </c>
      <c r="F311" s="88" t="str">
        <f aca="false">IF(import!I311="","",import!I311)</f>
        <v/>
      </c>
      <c r="G311" s="88" t="str">
        <f aca="false">IF(import!N311="","",import!N311)</f>
        <v/>
      </c>
      <c r="H311" s="88" t="str">
        <f aca="false">IF(import!K311="","",import!K311)</f>
        <v/>
      </c>
      <c r="I311" s="89" t="str">
        <f aca="false">IF(H311="","",G311-H311)</f>
        <v/>
      </c>
      <c r="K311" s="88" t="str">
        <f aca="false">IF(import!AA311="","",import!AA311)</f>
        <v/>
      </c>
      <c r="L311" s="91"/>
      <c r="M311" s="139"/>
      <c r="N311" s="140"/>
      <c r="O311" s="88" t="str">
        <f aca="false">IF(import!Y311="","",import!Y311)</f>
        <v/>
      </c>
      <c r="P311" s="141"/>
      <c r="Q311" s="141"/>
      <c r="R311" s="141"/>
      <c r="S311" s="142"/>
      <c r="U311" s="76"/>
      <c r="V311" s="136"/>
      <c r="W311" s="76"/>
      <c r="X311" s="76"/>
    </row>
    <row collapsed="false" customFormat="false" customHeight="true" hidden="false" ht="25.5" outlineLevel="0" r="312">
      <c r="A312" s="105"/>
      <c r="B312" s="88" t="str">
        <f aca="false">IF(import!A312="","",import!A312)</f>
        <v/>
      </c>
      <c r="C312" s="88" t="str">
        <f aca="false">IF(import!E312="","",import!E312)</f>
        <v/>
      </c>
      <c r="D312" s="88" t="str">
        <f aca="false">IF(import!D312="","",import!D312)</f>
        <v/>
      </c>
      <c r="E312" s="88" t="str">
        <f aca="false">IF(import!B312="","",import!B312)</f>
        <v/>
      </c>
      <c r="F312" s="88" t="str">
        <f aca="false">IF(import!I312="","",import!I312)</f>
        <v/>
      </c>
      <c r="G312" s="88" t="str">
        <f aca="false">IF(import!N312="","",import!N312)</f>
        <v/>
      </c>
      <c r="H312" s="88" t="str">
        <f aca="false">IF(import!K312="","",import!K312)</f>
        <v/>
      </c>
      <c r="I312" s="89" t="str">
        <f aca="false">IF(H312="","",G312-H312)</f>
        <v/>
      </c>
      <c r="K312" s="88" t="str">
        <f aca="false">IF(import!AA312="","",import!AA312)</f>
        <v/>
      </c>
      <c r="L312" s="91"/>
      <c r="M312" s="139"/>
      <c r="N312" s="140"/>
      <c r="O312" s="88" t="str">
        <f aca="false">IF(import!Y312="","",import!Y312)</f>
        <v/>
      </c>
      <c r="P312" s="141"/>
      <c r="Q312" s="141"/>
      <c r="R312" s="141"/>
      <c r="S312" s="142"/>
      <c r="U312" s="76"/>
      <c r="V312" s="136"/>
      <c r="W312" s="76"/>
      <c r="X312" s="76"/>
    </row>
    <row collapsed="false" customFormat="false" customHeight="true" hidden="false" ht="25.5" outlineLevel="0" r="313">
      <c r="A313" s="105"/>
      <c r="B313" s="88" t="str">
        <f aca="false">IF(import!A313="","",import!A313)</f>
        <v/>
      </c>
      <c r="C313" s="88" t="str">
        <f aca="false">IF(import!E313="","",import!E313)</f>
        <v/>
      </c>
      <c r="D313" s="88" t="str">
        <f aca="false">IF(import!D313="","",import!D313)</f>
        <v/>
      </c>
      <c r="E313" s="88" t="str">
        <f aca="false">IF(import!B313="","",import!B313)</f>
        <v/>
      </c>
      <c r="F313" s="88" t="str">
        <f aca="false">IF(import!I313="","",import!I313)</f>
        <v/>
      </c>
      <c r="G313" s="88" t="str">
        <f aca="false">IF(import!N313="","",import!N313)</f>
        <v/>
      </c>
      <c r="H313" s="88" t="str">
        <f aca="false">IF(import!K313="","",import!K313)</f>
        <v/>
      </c>
      <c r="I313" s="89" t="str">
        <f aca="false">IF(H313="","",G313-H313)</f>
        <v/>
      </c>
      <c r="K313" s="88" t="str">
        <f aca="false">IF(import!AA313="","",import!AA313)</f>
        <v/>
      </c>
      <c r="L313" s="91"/>
      <c r="M313" s="139"/>
      <c r="N313" s="140"/>
      <c r="O313" s="88" t="str">
        <f aca="false">IF(import!Y313="","",import!Y313)</f>
        <v/>
      </c>
      <c r="P313" s="141"/>
      <c r="Q313" s="141"/>
      <c r="R313" s="141"/>
      <c r="S313" s="142"/>
      <c r="U313" s="76"/>
      <c r="V313" s="136"/>
      <c r="W313" s="76"/>
      <c r="X313" s="76"/>
    </row>
    <row collapsed="false" customFormat="false" customHeight="true" hidden="false" ht="25.5" outlineLevel="0" r="314">
      <c r="A314" s="105"/>
      <c r="B314" s="88" t="str">
        <f aca="false">IF(import!A314="","",import!A314)</f>
        <v/>
      </c>
      <c r="C314" s="88" t="str">
        <f aca="false">IF(import!E314="","",import!E314)</f>
        <v/>
      </c>
      <c r="D314" s="88" t="str">
        <f aca="false">IF(import!D314="","",import!D314)</f>
        <v/>
      </c>
      <c r="E314" s="88" t="str">
        <f aca="false">IF(import!B314="","",import!B314)</f>
        <v/>
      </c>
      <c r="F314" s="88" t="str">
        <f aca="false">IF(import!I314="","",import!I314)</f>
        <v/>
      </c>
      <c r="G314" s="88" t="str">
        <f aca="false">IF(import!N314="","",import!N314)</f>
        <v/>
      </c>
      <c r="H314" s="88" t="str">
        <f aca="false">IF(import!K314="","",import!K314)</f>
        <v/>
      </c>
      <c r="I314" s="89" t="str">
        <f aca="false">IF(H314="","",G314-H314)</f>
        <v/>
      </c>
      <c r="K314" s="88" t="str">
        <f aca="false">IF(import!AA314="","",import!AA314)</f>
        <v/>
      </c>
      <c r="L314" s="91"/>
      <c r="M314" s="139"/>
      <c r="N314" s="140"/>
      <c r="O314" s="88" t="str">
        <f aca="false">IF(import!Y314="","",import!Y314)</f>
        <v/>
      </c>
      <c r="P314" s="141"/>
      <c r="Q314" s="141"/>
      <c r="R314" s="141"/>
      <c r="S314" s="142"/>
      <c r="U314" s="76"/>
      <c r="V314" s="136"/>
      <c r="W314" s="76"/>
      <c r="X314" s="76"/>
    </row>
    <row collapsed="false" customFormat="false" customHeight="true" hidden="false" ht="25.5" outlineLevel="0" r="315">
      <c r="A315" s="105"/>
      <c r="B315" s="88" t="str">
        <f aca="false">IF(import!A315="","",import!A315)</f>
        <v/>
      </c>
      <c r="C315" s="88" t="str">
        <f aca="false">IF(import!E315="","",import!E315)</f>
        <v/>
      </c>
      <c r="D315" s="88" t="str">
        <f aca="false">IF(import!D315="","",import!D315)</f>
        <v/>
      </c>
      <c r="E315" s="88" t="str">
        <f aca="false">IF(import!B315="","",import!B315)</f>
        <v/>
      </c>
      <c r="F315" s="88" t="str">
        <f aca="false">IF(import!I315="","",import!I315)</f>
        <v/>
      </c>
      <c r="G315" s="88" t="str">
        <f aca="false">IF(import!N315="","",import!N315)</f>
        <v/>
      </c>
      <c r="H315" s="88" t="str">
        <f aca="false">IF(import!K315="","",import!K315)</f>
        <v/>
      </c>
      <c r="I315" s="89" t="str">
        <f aca="false">IF(H315="","",G315-H315)</f>
        <v/>
      </c>
      <c r="K315" s="88" t="str">
        <f aca="false">IF(import!AA315="","",import!AA315)</f>
        <v/>
      </c>
      <c r="L315" s="91"/>
      <c r="M315" s="139"/>
      <c r="N315" s="140"/>
      <c r="O315" s="88" t="str">
        <f aca="false">IF(import!Y315="","",import!Y315)</f>
        <v/>
      </c>
      <c r="P315" s="141"/>
      <c r="Q315" s="141"/>
      <c r="R315" s="141"/>
      <c r="S315" s="142"/>
      <c r="U315" s="76"/>
      <c r="V315" s="136"/>
      <c r="W315" s="76"/>
      <c r="X315" s="76"/>
    </row>
    <row collapsed="false" customFormat="false" customHeight="true" hidden="false" ht="25.5" outlineLevel="0" r="316">
      <c r="A316" s="105"/>
      <c r="B316" s="88" t="str">
        <f aca="false">IF(import!A316="","",import!A316)</f>
        <v/>
      </c>
      <c r="C316" s="88" t="str">
        <f aca="false">IF(import!E316="","",import!E316)</f>
        <v/>
      </c>
      <c r="D316" s="88" t="str">
        <f aca="false">IF(import!D316="","",import!D316)</f>
        <v/>
      </c>
      <c r="E316" s="88" t="str">
        <f aca="false">IF(import!B316="","",import!B316)</f>
        <v/>
      </c>
      <c r="F316" s="88" t="str">
        <f aca="false">IF(import!I316="","",import!I316)</f>
        <v/>
      </c>
      <c r="G316" s="88" t="str">
        <f aca="false">IF(import!N316="","",import!N316)</f>
        <v/>
      </c>
      <c r="H316" s="88" t="str">
        <f aca="false">IF(import!K316="","",import!K316)</f>
        <v/>
      </c>
      <c r="I316" s="89" t="str">
        <f aca="false">IF(H316="","",G316-H316)</f>
        <v/>
      </c>
      <c r="K316" s="88" t="str">
        <f aca="false">IF(import!AA316="","",import!AA316)</f>
        <v/>
      </c>
      <c r="L316" s="91"/>
      <c r="M316" s="139"/>
      <c r="N316" s="140"/>
      <c r="O316" s="88" t="str">
        <f aca="false">IF(import!Y316="","",import!Y316)</f>
        <v/>
      </c>
      <c r="P316" s="141"/>
      <c r="Q316" s="141"/>
      <c r="R316" s="141"/>
      <c r="S316" s="142"/>
      <c r="U316" s="76"/>
      <c r="V316" s="136"/>
      <c r="W316" s="76"/>
      <c r="X316" s="76"/>
    </row>
    <row collapsed="false" customFormat="false" customHeight="true" hidden="false" ht="25.5" outlineLevel="0" r="317">
      <c r="A317" s="105"/>
      <c r="B317" s="88" t="str">
        <f aca="false">IF(import!A317="","",import!A317)</f>
        <v/>
      </c>
      <c r="C317" s="88" t="str">
        <f aca="false">IF(import!E317="","",import!E317)</f>
        <v/>
      </c>
      <c r="D317" s="88" t="str">
        <f aca="false">IF(import!D317="","",import!D317)</f>
        <v/>
      </c>
      <c r="E317" s="88" t="str">
        <f aca="false">IF(import!B317="","",import!B317)</f>
        <v/>
      </c>
      <c r="F317" s="88" t="str">
        <f aca="false">IF(import!I317="","",import!I317)</f>
        <v/>
      </c>
      <c r="G317" s="88" t="str">
        <f aca="false">IF(import!N317="","",import!N317)</f>
        <v/>
      </c>
      <c r="H317" s="88" t="str">
        <f aca="false">IF(import!K317="","",import!K317)</f>
        <v/>
      </c>
      <c r="I317" s="89" t="str">
        <f aca="false">IF(H317="","",G317-H317)</f>
        <v/>
      </c>
      <c r="K317" s="88" t="str">
        <f aca="false">IF(import!AA317="","",import!AA317)</f>
        <v/>
      </c>
      <c r="L317" s="91"/>
      <c r="M317" s="139"/>
      <c r="N317" s="140"/>
      <c r="O317" s="88" t="str">
        <f aca="false">IF(import!Y317="","",import!Y317)</f>
        <v/>
      </c>
      <c r="P317" s="141"/>
      <c r="Q317" s="141"/>
      <c r="R317" s="141"/>
      <c r="S317" s="142"/>
      <c r="U317" s="76"/>
      <c r="V317" s="136"/>
      <c r="W317" s="76"/>
      <c r="X317" s="76"/>
    </row>
    <row collapsed="false" customFormat="false" customHeight="true" hidden="false" ht="25.5" outlineLevel="0" r="318">
      <c r="A318" s="105"/>
      <c r="B318" s="88" t="str">
        <f aca="false">IF(import!A318="","",import!A318)</f>
        <v/>
      </c>
      <c r="C318" s="88" t="str">
        <f aca="false">IF(import!E318="","",import!E318)</f>
        <v/>
      </c>
      <c r="D318" s="88" t="str">
        <f aca="false">IF(import!D318="","",import!D318)</f>
        <v/>
      </c>
      <c r="E318" s="88" t="str">
        <f aca="false">IF(import!B318="","",import!B318)</f>
        <v/>
      </c>
      <c r="F318" s="88" t="str">
        <f aca="false">IF(import!I318="","",import!I318)</f>
        <v/>
      </c>
      <c r="G318" s="88" t="str">
        <f aca="false">IF(import!N318="","",import!N318)</f>
        <v/>
      </c>
      <c r="H318" s="88" t="str">
        <f aca="false">IF(import!K318="","",import!K318)</f>
        <v/>
      </c>
      <c r="I318" s="89" t="str">
        <f aca="false">IF(H318="","",G318-H318)</f>
        <v/>
      </c>
      <c r="K318" s="88" t="str">
        <f aca="false">IF(import!AA318="","",import!AA318)</f>
        <v/>
      </c>
      <c r="L318" s="91"/>
      <c r="M318" s="139"/>
      <c r="N318" s="140"/>
      <c r="O318" s="88" t="str">
        <f aca="false">IF(import!Y318="","",import!Y318)</f>
        <v/>
      </c>
      <c r="P318" s="141"/>
      <c r="Q318" s="141"/>
      <c r="R318" s="141"/>
      <c r="S318" s="142"/>
      <c r="U318" s="76"/>
      <c r="V318" s="136"/>
      <c r="W318" s="76"/>
      <c r="X318" s="76"/>
    </row>
    <row collapsed="false" customFormat="false" customHeight="true" hidden="false" ht="25.5" outlineLevel="0" r="319">
      <c r="A319" s="105"/>
      <c r="B319" s="88" t="str">
        <f aca="false">IF(import!A319="","",import!A319)</f>
        <v/>
      </c>
      <c r="C319" s="88" t="str">
        <f aca="false">IF(import!E319="","",import!E319)</f>
        <v/>
      </c>
      <c r="D319" s="88" t="str">
        <f aca="false">IF(import!D319="","",import!D319)</f>
        <v/>
      </c>
      <c r="E319" s="88" t="str">
        <f aca="false">IF(import!B319="","",import!B319)</f>
        <v/>
      </c>
      <c r="F319" s="88" t="str">
        <f aca="false">IF(import!I319="","",import!I319)</f>
        <v/>
      </c>
      <c r="G319" s="88" t="str">
        <f aca="false">IF(import!N319="","",import!N319)</f>
        <v/>
      </c>
      <c r="H319" s="88" t="str">
        <f aca="false">IF(import!K319="","",import!K319)</f>
        <v/>
      </c>
      <c r="I319" s="89" t="str">
        <f aca="false">IF(H319="","",G319-H319)</f>
        <v/>
      </c>
      <c r="K319" s="88" t="str">
        <f aca="false">IF(import!AA319="","",import!AA319)</f>
        <v/>
      </c>
      <c r="L319" s="91"/>
      <c r="M319" s="139"/>
      <c r="N319" s="140"/>
      <c r="O319" s="88" t="str">
        <f aca="false">IF(import!Y319="","",import!Y319)</f>
        <v/>
      </c>
      <c r="P319" s="141"/>
      <c r="Q319" s="141"/>
      <c r="R319" s="141"/>
      <c r="S319" s="142"/>
      <c r="U319" s="76"/>
      <c r="V319" s="136"/>
      <c r="W319" s="76"/>
      <c r="X319" s="76"/>
    </row>
    <row collapsed="false" customFormat="false" customHeight="true" hidden="false" ht="25.5" outlineLevel="0" r="320">
      <c r="A320" s="105"/>
      <c r="B320" s="88" t="str">
        <f aca="false">IF(import!A320="","",import!A320)</f>
        <v/>
      </c>
      <c r="C320" s="88" t="str">
        <f aca="false">IF(import!E320="","",import!E320)</f>
        <v/>
      </c>
      <c r="D320" s="88" t="str">
        <f aca="false">IF(import!D320="","",import!D320)</f>
        <v/>
      </c>
      <c r="E320" s="88" t="str">
        <f aca="false">IF(import!B320="","",import!B320)</f>
        <v/>
      </c>
      <c r="F320" s="88" t="str">
        <f aca="false">IF(import!I320="","",import!I320)</f>
        <v/>
      </c>
      <c r="G320" s="88" t="str">
        <f aca="false">IF(import!N320="","",import!N320)</f>
        <v/>
      </c>
      <c r="H320" s="88" t="str">
        <f aca="false">IF(import!K320="","",import!K320)</f>
        <v/>
      </c>
      <c r="I320" s="89" t="str">
        <f aca="false">IF(H320="","",G320-H320)</f>
        <v/>
      </c>
      <c r="K320" s="88" t="str">
        <f aca="false">IF(import!AA320="","",import!AA320)</f>
        <v/>
      </c>
      <c r="L320" s="91"/>
      <c r="M320" s="139"/>
      <c r="N320" s="140"/>
      <c r="O320" s="88" t="str">
        <f aca="false">IF(import!Y320="","",import!Y320)</f>
        <v/>
      </c>
      <c r="P320" s="141"/>
      <c r="Q320" s="141"/>
      <c r="R320" s="141"/>
      <c r="S320" s="142"/>
      <c r="U320" s="76"/>
      <c r="V320" s="136"/>
      <c r="W320" s="76"/>
      <c r="X320" s="76"/>
    </row>
    <row collapsed="false" customFormat="false" customHeight="true" hidden="false" ht="25.5" outlineLevel="0" r="321">
      <c r="A321" s="105"/>
      <c r="B321" s="88" t="str">
        <f aca="false">IF(import!A321="","",import!A321)</f>
        <v/>
      </c>
      <c r="C321" s="88" t="str">
        <f aca="false">IF(import!E321="","",import!E321)</f>
        <v/>
      </c>
      <c r="D321" s="88" t="str">
        <f aca="false">IF(import!D321="","",import!D321)</f>
        <v/>
      </c>
      <c r="E321" s="88" t="str">
        <f aca="false">IF(import!B321="","",import!B321)</f>
        <v/>
      </c>
      <c r="F321" s="88" t="str">
        <f aca="false">IF(import!I321="","",import!I321)</f>
        <v/>
      </c>
      <c r="G321" s="88" t="str">
        <f aca="false">IF(import!N321="","",import!N321)</f>
        <v/>
      </c>
      <c r="H321" s="88" t="str">
        <f aca="false">IF(import!K321="","",import!K321)</f>
        <v/>
      </c>
      <c r="I321" s="89" t="str">
        <f aca="false">IF(H321="","",G321-H321)</f>
        <v/>
      </c>
      <c r="K321" s="88" t="str">
        <f aca="false">IF(import!AA321="","",import!AA321)</f>
        <v/>
      </c>
      <c r="L321" s="91"/>
      <c r="M321" s="139"/>
      <c r="N321" s="140"/>
      <c r="O321" s="88" t="str">
        <f aca="false">IF(import!Y321="","",import!Y321)</f>
        <v/>
      </c>
      <c r="P321" s="141"/>
      <c r="Q321" s="141"/>
      <c r="R321" s="141"/>
      <c r="S321" s="142"/>
      <c r="U321" s="76"/>
      <c r="V321" s="136"/>
      <c r="W321" s="76"/>
      <c r="X321" s="76"/>
    </row>
    <row collapsed="false" customFormat="false" customHeight="true" hidden="false" ht="25.5" outlineLevel="0" r="322">
      <c r="A322" s="105"/>
      <c r="B322" s="88" t="str">
        <f aca="false">IF(import!A322="","",import!A322)</f>
        <v/>
      </c>
      <c r="C322" s="88" t="str">
        <f aca="false">IF(import!E322="","",import!E322)</f>
        <v/>
      </c>
      <c r="D322" s="88" t="str">
        <f aca="false">IF(import!D322="","",import!D322)</f>
        <v/>
      </c>
      <c r="E322" s="88" t="str">
        <f aca="false">IF(import!B322="","",import!B322)</f>
        <v/>
      </c>
      <c r="F322" s="88" t="str">
        <f aca="false">IF(import!I322="","",import!I322)</f>
        <v/>
      </c>
      <c r="G322" s="88" t="str">
        <f aca="false">IF(import!N322="","",import!N322)</f>
        <v/>
      </c>
      <c r="H322" s="88" t="str">
        <f aca="false">IF(import!K322="","",import!K322)</f>
        <v/>
      </c>
      <c r="I322" s="89" t="str">
        <f aca="false">IF(H322="","",G322-H322)</f>
        <v/>
      </c>
      <c r="K322" s="88" t="str">
        <f aca="false">IF(import!AA322="","",import!AA322)</f>
        <v/>
      </c>
      <c r="L322" s="91"/>
      <c r="M322" s="139"/>
      <c r="N322" s="140"/>
      <c r="O322" s="88" t="str">
        <f aca="false">IF(import!Y322="","",import!Y322)</f>
        <v/>
      </c>
      <c r="P322" s="141"/>
      <c r="Q322" s="141"/>
      <c r="R322" s="141"/>
      <c r="S322" s="142"/>
      <c r="U322" s="76"/>
      <c r="V322" s="136"/>
      <c r="W322" s="76"/>
      <c r="X322" s="76"/>
    </row>
    <row collapsed="false" customFormat="false" customHeight="true" hidden="false" ht="25.5" outlineLevel="0" r="323">
      <c r="A323" s="105"/>
      <c r="B323" s="88" t="str">
        <f aca="false">IF(import!A323="","",import!A323)</f>
        <v/>
      </c>
      <c r="C323" s="88" t="str">
        <f aca="false">IF(import!E323="","",import!E323)</f>
        <v/>
      </c>
      <c r="D323" s="88" t="str">
        <f aca="false">IF(import!D323="","",import!D323)</f>
        <v/>
      </c>
      <c r="E323" s="88" t="str">
        <f aca="false">IF(import!B323="","",import!B323)</f>
        <v/>
      </c>
      <c r="F323" s="88" t="str">
        <f aca="false">IF(import!I323="","",import!I323)</f>
        <v/>
      </c>
      <c r="G323" s="88" t="str">
        <f aca="false">IF(import!N323="","",import!N323)</f>
        <v/>
      </c>
      <c r="H323" s="88" t="str">
        <f aca="false">IF(import!K323="","",import!K323)</f>
        <v/>
      </c>
      <c r="I323" s="89" t="str">
        <f aca="false">IF(H323="","",G323-H323)</f>
        <v/>
      </c>
      <c r="K323" s="88" t="str">
        <f aca="false">IF(import!AA323="","",import!AA323)</f>
        <v/>
      </c>
      <c r="L323" s="91"/>
      <c r="M323" s="139"/>
      <c r="N323" s="140"/>
      <c r="O323" s="88" t="str">
        <f aca="false">IF(import!Y323="","",import!Y323)</f>
        <v/>
      </c>
      <c r="P323" s="141"/>
      <c r="Q323" s="141"/>
      <c r="R323" s="141"/>
      <c r="S323" s="142"/>
      <c r="U323" s="76"/>
      <c r="V323" s="136"/>
      <c r="W323" s="76"/>
      <c r="X323" s="76"/>
    </row>
    <row collapsed="false" customFormat="false" customHeight="true" hidden="false" ht="25.5" outlineLevel="0" r="324">
      <c r="A324" s="105"/>
      <c r="B324" s="88" t="str">
        <f aca="false">IF(import!A324="","",import!A324)</f>
        <v/>
      </c>
      <c r="C324" s="88" t="str">
        <f aca="false">IF(import!E324="","",import!E324)</f>
        <v/>
      </c>
      <c r="D324" s="88" t="str">
        <f aca="false">IF(import!D324="","",import!D324)</f>
        <v/>
      </c>
      <c r="E324" s="88" t="str">
        <f aca="false">IF(import!B324="","",import!B324)</f>
        <v/>
      </c>
      <c r="F324" s="88" t="str">
        <f aca="false">IF(import!I324="","",import!I324)</f>
        <v/>
      </c>
      <c r="G324" s="88" t="str">
        <f aca="false">IF(import!N324="","",import!N324)</f>
        <v/>
      </c>
      <c r="H324" s="88" t="str">
        <f aca="false">IF(import!K324="","",import!K324)</f>
        <v/>
      </c>
      <c r="I324" s="89" t="str">
        <f aca="false">IF(H324="","",G324-H324)</f>
        <v/>
      </c>
      <c r="K324" s="88" t="str">
        <f aca="false">IF(import!AA324="","",import!AA324)</f>
        <v/>
      </c>
      <c r="L324" s="91"/>
      <c r="M324" s="139"/>
      <c r="N324" s="140"/>
      <c r="O324" s="88" t="str">
        <f aca="false">IF(import!Y324="","",import!Y324)</f>
        <v/>
      </c>
      <c r="P324" s="141"/>
      <c r="Q324" s="141"/>
      <c r="R324" s="141"/>
      <c r="S324" s="142"/>
      <c r="U324" s="76"/>
      <c r="V324" s="136"/>
      <c r="W324" s="76"/>
      <c r="X324" s="76"/>
    </row>
    <row collapsed="false" customFormat="false" customHeight="true" hidden="false" ht="25.5" outlineLevel="0" r="325">
      <c r="A325" s="105"/>
      <c r="B325" s="88" t="str">
        <f aca="false">IF(import!A325="","",import!A325)</f>
        <v/>
      </c>
      <c r="C325" s="88" t="str">
        <f aca="false">IF(import!E325="","",import!E325)</f>
        <v/>
      </c>
      <c r="D325" s="88" t="str">
        <f aca="false">IF(import!D325="","",import!D325)</f>
        <v/>
      </c>
      <c r="E325" s="88" t="str">
        <f aca="false">IF(import!B325="","",import!B325)</f>
        <v/>
      </c>
      <c r="F325" s="88" t="str">
        <f aca="false">IF(import!I325="","",import!I325)</f>
        <v/>
      </c>
      <c r="G325" s="88" t="str">
        <f aca="false">IF(import!N325="","",import!N325)</f>
        <v/>
      </c>
      <c r="H325" s="88" t="str">
        <f aca="false">IF(import!K325="","",import!K325)</f>
        <v/>
      </c>
      <c r="I325" s="89" t="str">
        <f aca="false">IF(H325="","",G325-H325)</f>
        <v/>
      </c>
      <c r="K325" s="88" t="str">
        <f aca="false">IF(import!AA325="","",import!AA325)</f>
        <v/>
      </c>
      <c r="L325" s="91"/>
      <c r="M325" s="139"/>
      <c r="N325" s="140"/>
      <c r="O325" s="88" t="str">
        <f aca="false">IF(import!Y325="","",import!Y325)</f>
        <v/>
      </c>
      <c r="P325" s="141"/>
      <c r="Q325" s="141"/>
      <c r="R325" s="141"/>
      <c r="S325" s="142"/>
      <c r="U325" s="76"/>
      <c r="V325" s="136"/>
      <c r="W325" s="76"/>
      <c r="X325" s="76"/>
    </row>
    <row collapsed="false" customFormat="false" customHeight="true" hidden="false" ht="25.5" outlineLevel="0" r="326">
      <c r="A326" s="105"/>
      <c r="B326" s="88" t="str">
        <f aca="false">IF(import!A326="","",import!A326)</f>
        <v/>
      </c>
      <c r="C326" s="88" t="str">
        <f aca="false">IF(import!E326="","",import!E326)</f>
        <v/>
      </c>
      <c r="D326" s="88" t="str">
        <f aca="false">IF(import!D326="","",import!D326)</f>
        <v/>
      </c>
      <c r="E326" s="88" t="str">
        <f aca="false">IF(import!B326="","",import!B326)</f>
        <v/>
      </c>
      <c r="F326" s="88" t="str">
        <f aca="false">IF(import!I326="","",import!I326)</f>
        <v/>
      </c>
      <c r="G326" s="88" t="str">
        <f aca="false">IF(import!N326="","",import!N326)</f>
        <v/>
      </c>
      <c r="H326" s="88" t="str">
        <f aca="false">IF(import!K326="","",import!K326)</f>
        <v/>
      </c>
      <c r="I326" s="89" t="str">
        <f aca="false">IF(H326="","",G326-H326)</f>
        <v/>
      </c>
      <c r="K326" s="88" t="str">
        <f aca="false">IF(import!AA326="","",import!AA326)</f>
        <v/>
      </c>
      <c r="L326" s="91"/>
      <c r="M326" s="139"/>
      <c r="N326" s="140"/>
      <c r="O326" s="88" t="str">
        <f aca="false">IF(import!Y326="","",import!Y326)</f>
        <v/>
      </c>
      <c r="P326" s="141"/>
      <c r="Q326" s="141"/>
      <c r="R326" s="141"/>
      <c r="S326" s="142"/>
      <c r="U326" s="76"/>
      <c r="V326" s="136"/>
      <c r="W326" s="76"/>
      <c r="X326" s="76"/>
    </row>
    <row collapsed="false" customFormat="false" customHeight="true" hidden="false" ht="25.5" outlineLevel="0" r="327">
      <c r="A327" s="105"/>
      <c r="B327" s="88" t="str">
        <f aca="false">IF(import!A327="","",import!A327)</f>
        <v/>
      </c>
      <c r="C327" s="88" t="str">
        <f aca="false">IF(import!E327="","",import!E327)</f>
        <v/>
      </c>
      <c r="D327" s="88" t="str">
        <f aca="false">IF(import!D327="","",import!D327)</f>
        <v/>
      </c>
      <c r="E327" s="88" t="str">
        <f aca="false">IF(import!B327="","",import!B327)</f>
        <v/>
      </c>
      <c r="F327" s="88" t="str">
        <f aca="false">IF(import!I327="","",import!I327)</f>
        <v/>
      </c>
      <c r="G327" s="88" t="str">
        <f aca="false">IF(import!N327="","",import!N327)</f>
        <v/>
      </c>
      <c r="H327" s="88" t="str">
        <f aca="false">IF(import!K327="","",import!K327)</f>
        <v/>
      </c>
      <c r="I327" s="89" t="str">
        <f aca="false">IF(H327="","",G327-H327)</f>
        <v/>
      </c>
      <c r="K327" s="88" t="str">
        <f aca="false">IF(import!AA327="","",import!AA327)</f>
        <v/>
      </c>
      <c r="L327" s="91"/>
      <c r="M327" s="139"/>
      <c r="N327" s="140"/>
      <c r="O327" s="88" t="str">
        <f aca="false">IF(import!Y327="","",import!Y327)</f>
        <v/>
      </c>
      <c r="P327" s="141"/>
      <c r="Q327" s="141"/>
      <c r="R327" s="141"/>
      <c r="S327" s="142"/>
      <c r="U327" s="76"/>
      <c r="V327" s="136"/>
      <c r="W327" s="76"/>
      <c r="X327" s="76"/>
    </row>
    <row collapsed="false" customFormat="false" customHeight="true" hidden="false" ht="25.5" outlineLevel="0" r="328">
      <c r="A328" s="105"/>
      <c r="B328" s="88" t="str">
        <f aca="false">IF(import!A328="","",import!A328)</f>
        <v/>
      </c>
      <c r="C328" s="88" t="str">
        <f aca="false">IF(import!E328="","",import!E328)</f>
        <v/>
      </c>
      <c r="D328" s="88" t="str">
        <f aca="false">IF(import!D328="","",import!D328)</f>
        <v/>
      </c>
      <c r="E328" s="88" t="str">
        <f aca="false">IF(import!B328="","",import!B328)</f>
        <v/>
      </c>
      <c r="F328" s="88" t="str">
        <f aca="false">IF(import!I328="","",import!I328)</f>
        <v/>
      </c>
      <c r="G328" s="88" t="str">
        <f aca="false">IF(import!N328="","",import!N328)</f>
        <v/>
      </c>
      <c r="H328" s="88" t="str">
        <f aca="false">IF(import!K328="","",import!K328)</f>
        <v/>
      </c>
      <c r="I328" s="89" t="str">
        <f aca="false">IF(H328="","",G328-H328)</f>
        <v/>
      </c>
      <c r="K328" s="88" t="str">
        <f aca="false">IF(import!AA328="","",import!AA328)</f>
        <v/>
      </c>
      <c r="L328" s="91"/>
      <c r="M328" s="139"/>
      <c r="N328" s="140"/>
      <c r="O328" s="88" t="str">
        <f aca="false">IF(import!Y328="","",import!Y328)</f>
        <v/>
      </c>
      <c r="P328" s="141"/>
      <c r="Q328" s="141"/>
      <c r="R328" s="141"/>
      <c r="S328" s="142"/>
      <c r="U328" s="76"/>
      <c r="V328" s="136"/>
      <c r="W328" s="76"/>
      <c r="X328" s="76"/>
    </row>
    <row collapsed="false" customFormat="false" customHeight="true" hidden="false" ht="25.5" outlineLevel="0" r="329">
      <c r="A329" s="105"/>
      <c r="B329" s="88" t="str">
        <f aca="false">IF(import!A329="","",import!A329)</f>
        <v/>
      </c>
      <c r="C329" s="88" t="str">
        <f aca="false">IF(import!E329="","",import!E329)</f>
        <v/>
      </c>
      <c r="D329" s="88" t="str">
        <f aca="false">IF(import!D329="","",import!D329)</f>
        <v/>
      </c>
      <c r="E329" s="88" t="str">
        <f aca="false">IF(import!B329="","",import!B329)</f>
        <v/>
      </c>
      <c r="F329" s="88" t="str">
        <f aca="false">IF(import!I329="","",import!I329)</f>
        <v/>
      </c>
      <c r="G329" s="88" t="str">
        <f aca="false">IF(import!N329="","",import!N329)</f>
        <v/>
      </c>
      <c r="H329" s="88" t="str">
        <f aca="false">IF(import!K329="","",import!K329)</f>
        <v/>
      </c>
      <c r="I329" s="89" t="str">
        <f aca="false">IF(H329="","",G329-H329)</f>
        <v/>
      </c>
      <c r="K329" s="88" t="str">
        <f aca="false">IF(import!AA329="","",import!AA329)</f>
        <v/>
      </c>
      <c r="L329" s="91"/>
      <c r="M329" s="139"/>
      <c r="N329" s="140"/>
      <c r="O329" s="88" t="str">
        <f aca="false">IF(import!Y329="","",import!Y329)</f>
        <v/>
      </c>
      <c r="P329" s="141"/>
      <c r="Q329" s="141"/>
      <c r="R329" s="141"/>
      <c r="S329" s="142"/>
      <c r="U329" s="76"/>
      <c r="V329" s="136"/>
      <c r="W329" s="76"/>
      <c r="X329" s="76"/>
    </row>
    <row collapsed="false" customFormat="false" customHeight="true" hidden="false" ht="25.5" outlineLevel="0" r="330">
      <c r="A330" s="105"/>
      <c r="B330" s="88" t="str">
        <f aca="false">IF(import!A330="","",import!A330)</f>
        <v/>
      </c>
      <c r="C330" s="88" t="str">
        <f aca="false">IF(import!E330="","",import!E330)</f>
        <v/>
      </c>
      <c r="D330" s="88" t="str">
        <f aca="false">IF(import!D330="","",import!D330)</f>
        <v/>
      </c>
      <c r="E330" s="88" t="str">
        <f aca="false">IF(import!B330="","",import!B330)</f>
        <v/>
      </c>
      <c r="F330" s="88" t="str">
        <f aca="false">IF(import!I330="","",import!I330)</f>
        <v/>
      </c>
      <c r="G330" s="88" t="str">
        <f aca="false">IF(import!N330="","",import!N330)</f>
        <v/>
      </c>
      <c r="H330" s="88" t="str">
        <f aca="false">IF(import!K330="","",import!K330)</f>
        <v/>
      </c>
      <c r="I330" s="89" t="str">
        <f aca="false">IF(H330="","",G330-H330)</f>
        <v/>
      </c>
      <c r="K330" s="88" t="str">
        <f aca="false">IF(import!AA330="","",import!AA330)</f>
        <v/>
      </c>
      <c r="L330" s="91"/>
      <c r="M330" s="139"/>
      <c r="N330" s="140"/>
      <c r="O330" s="88" t="str">
        <f aca="false">IF(import!Y330="","",import!Y330)</f>
        <v/>
      </c>
      <c r="P330" s="141"/>
      <c r="Q330" s="141"/>
      <c r="R330" s="141"/>
      <c r="S330" s="142"/>
      <c r="U330" s="76"/>
      <c r="V330" s="136"/>
      <c r="W330" s="76"/>
      <c r="X330" s="76"/>
    </row>
    <row collapsed="false" customFormat="false" customHeight="true" hidden="false" ht="25.5" outlineLevel="0" r="331">
      <c r="A331" s="105"/>
      <c r="B331" s="88" t="str">
        <f aca="false">IF(import!A331="","",import!A331)</f>
        <v/>
      </c>
      <c r="C331" s="88" t="str">
        <f aca="false">IF(import!E331="","",import!E331)</f>
        <v/>
      </c>
      <c r="D331" s="88" t="str">
        <f aca="false">IF(import!D331="","",import!D331)</f>
        <v/>
      </c>
      <c r="E331" s="88" t="str">
        <f aca="false">IF(import!B331="","",import!B331)</f>
        <v/>
      </c>
      <c r="F331" s="88" t="str">
        <f aca="false">IF(import!I331="","",import!I331)</f>
        <v/>
      </c>
      <c r="G331" s="88" t="str">
        <f aca="false">IF(import!N331="","",import!N331)</f>
        <v/>
      </c>
      <c r="H331" s="88" t="str">
        <f aca="false">IF(import!K331="","",import!K331)</f>
        <v/>
      </c>
      <c r="I331" s="89" t="str">
        <f aca="false">IF(H331="","",G331-H331)</f>
        <v/>
      </c>
      <c r="K331" s="88" t="str">
        <f aca="false">IF(import!AA331="","",import!AA331)</f>
        <v/>
      </c>
      <c r="L331" s="91"/>
      <c r="M331" s="139"/>
      <c r="N331" s="140"/>
      <c r="O331" s="88" t="str">
        <f aca="false">IF(import!Y331="","",import!Y331)</f>
        <v/>
      </c>
      <c r="P331" s="141"/>
      <c r="Q331" s="141"/>
      <c r="R331" s="141"/>
      <c r="S331" s="142"/>
      <c r="U331" s="76"/>
      <c r="V331" s="136"/>
      <c r="W331" s="76"/>
      <c r="X331" s="76"/>
    </row>
    <row collapsed="false" customFormat="false" customHeight="true" hidden="false" ht="25.5" outlineLevel="0" r="332">
      <c r="A332" s="105"/>
      <c r="B332" s="88" t="str">
        <f aca="false">IF(import!A332="","",import!A332)</f>
        <v/>
      </c>
      <c r="C332" s="88" t="str">
        <f aca="false">IF(import!E332="","",import!E332)</f>
        <v/>
      </c>
      <c r="D332" s="88" t="str">
        <f aca="false">IF(import!D332="","",import!D332)</f>
        <v/>
      </c>
      <c r="E332" s="88" t="str">
        <f aca="false">IF(import!B332="","",import!B332)</f>
        <v/>
      </c>
      <c r="F332" s="88" t="str">
        <f aca="false">IF(import!I332="","",import!I332)</f>
        <v/>
      </c>
      <c r="G332" s="88" t="str">
        <f aca="false">IF(import!N332="","",import!N332)</f>
        <v/>
      </c>
      <c r="H332" s="88" t="str">
        <f aca="false">IF(import!K332="","",import!K332)</f>
        <v/>
      </c>
      <c r="I332" s="89" t="str">
        <f aca="false">IF(H332="","",G332-H332)</f>
        <v/>
      </c>
      <c r="K332" s="88" t="str">
        <f aca="false">IF(import!AA332="","",import!AA332)</f>
        <v/>
      </c>
      <c r="L332" s="91"/>
      <c r="M332" s="139"/>
      <c r="N332" s="140"/>
      <c r="O332" s="88" t="str">
        <f aca="false">IF(import!Y332="","",import!Y332)</f>
        <v/>
      </c>
      <c r="P332" s="141"/>
      <c r="Q332" s="141"/>
      <c r="R332" s="141"/>
      <c r="S332" s="142"/>
      <c r="U332" s="76"/>
      <c r="V332" s="136"/>
      <c r="W332" s="76"/>
      <c r="X332" s="76"/>
    </row>
    <row collapsed="false" customFormat="false" customHeight="true" hidden="false" ht="25.5" outlineLevel="0" r="333">
      <c r="A333" s="105"/>
      <c r="B333" s="88" t="str">
        <f aca="false">IF(import!A333="","",import!A333)</f>
        <v/>
      </c>
      <c r="C333" s="88" t="str">
        <f aca="false">IF(import!E333="","",import!E333)</f>
        <v/>
      </c>
      <c r="D333" s="88" t="str">
        <f aca="false">IF(import!D333="","",import!D333)</f>
        <v/>
      </c>
      <c r="E333" s="88" t="str">
        <f aca="false">IF(import!B333="","",import!B333)</f>
        <v/>
      </c>
      <c r="F333" s="88" t="str">
        <f aca="false">IF(import!I333="","",import!I333)</f>
        <v/>
      </c>
      <c r="G333" s="88" t="str">
        <f aca="false">IF(import!N333="","",import!N333)</f>
        <v/>
      </c>
      <c r="H333" s="88" t="str">
        <f aca="false">IF(import!K333="","",import!K333)</f>
        <v/>
      </c>
      <c r="I333" s="89" t="str">
        <f aca="false">IF(H333="","",G333-H333)</f>
        <v/>
      </c>
      <c r="K333" s="88" t="str">
        <f aca="false">IF(import!AA333="","",import!AA333)</f>
        <v/>
      </c>
      <c r="L333" s="91"/>
      <c r="M333" s="139"/>
      <c r="N333" s="140"/>
      <c r="O333" s="88" t="str">
        <f aca="false">IF(import!Y333="","",import!Y333)</f>
        <v/>
      </c>
      <c r="P333" s="141"/>
      <c r="Q333" s="141"/>
      <c r="R333" s="141"/>
      <c r="S333" s="142"/>
      <c r="U333" s="76"/>
      <c r="V333" s="136"/>
      <c r="W333" s="76"/>
      <c r="X333" s="76"/>
    </row>
    <row collapsed="false" customFormat="false" customHeight="true" hidden="false" ht="25.5" outlineLevel="0" r="334">
      <c r="A334" s="105"/>
      <c r="B334" s="88" t="str">
        <f aca="false">IF(import!A334="","",import!A334)</f>
        <v/>
      </c>
      <c r="C334" s="88" t="str">
        <f aca="false">IF(import!E334="","",import!E334)</f>
        <v/>
      </c>
      <c r="D334" s="88" t="str">
        <f aca="false">IF(import!D334="","",import!D334)</f>
        <v/>
      </c>
      <c r="E334" s="88" t="str">
        <f aca="false">IF(import!B334="","",import!B334)</f>
        <v/>
      </c>
      <c r="F334" s="88" t="str">
        <f aca="false">IF(import!I334="","",import!I334)</f>
        <v/>
      </c>
      <c r="G334" s="88" t="str">
        <f aca="false">IF(import!N334="","",import!N334)</f>
        <v/>
      </c>
      <c r="H334" s="88" t="str">
        <f aca="false">IF(import!K334="","",import!K334)</f>
        <v/>
      </c>
      <c r="I334" s="89" t="str">
        <f aca="false">IF(H334="","",G334-H334)</f>
        <v/>
      </c>
      <c r="K334" s="88" t="str">
        <f aca="false">IF(import!AA334="","",import!AA334)</f>
        <v/>
      </c>
      <c r="L334" s="91"/>
      <c r="M334" s="139"/>
      <c r="N334" s="140"/>
      <c r="O334" s="88" t="str">
        <f aca="false">IF(import!Y334="","",import!Y334)</f>
        <v/>
      </c>
      <c r="P334" s="141"/>
      <c r="Q334" s="141"/>
      <c r="R334" s="141"/>
      <c r="S334" s="142"/>
      <c r="U334" s="76"/>
      <c r="V334" s="136"/>
      <c r="W334" s="76"/>
      <c r="X334" s="76"/>
    </row>
    <row collapsed="false" customFormat="false" customHeight="true" hidden="false" ht="25.5" outlineLevel="0" r="335">
      <c r="A335" s="105"/>
      <c r="B335" s="88" t="str">
        <f aca="false">IF(import!A335="","",import!A335)</f>
        <v/>
      </c>
      <c r="C335" s="88" t="str">
        <f aca="false">IF(import!E335="","",import!E335)</f>
        <v/>
      </c>
      <c r="D335" s="88" t="str">
        <f aca="false">IF(import!D335="","",import!D335)</f>
        <v/>
      </c>
      <c r="E335" s="88" t="str">
        <f aca="false">IF(import!B335="","",import!B335)</f>
        <v/>
      </c>
      <c r="F335" s="88" t="str">
        <f aca="false">IF(import!I335="","",import!I335)</f>
        <v/>
      </c>
      <c r="G335" s="88" t="str">
        <f aca="false">IF(import!N335="","",import!N335)</f>
        <v/>
      </c>
      <c r="H335" s="88" t="str">
        <f aca="false">IF(import!K335="","",import!K335)</f>
        <v/>
      </c>
      <c r="I335" s="89" t="str">
        <f aca="false">IF(H335="","",G335-H335)</f>
        <v/>
      </c>
      <c r="K335" s="88" t="str">
        <f aca="false">IF(import!AA335="","",import!AA335)</f>
        <v/>
      </c>
      <c r="L335" s="91"/>
      <c r="M335" s="139"/>
      <c r="N335" s="140"/>
      <c r="O335" s="88" t="str">
        <f aca="false">IF(import!Y335="","",import!Y335)</f>
        <v/>
      </c>
      <c r="P335" s="141"/>
      <c r="Q335" s="141"/>
      <c r="R335" s="141"/>
      <c r="S335" s="142"/>
      <c r="U335" s="76"/>
      <c r="V335" s="136"/>
      <c r="W335" s="76"/>
      <c r="X335" s="76"/>
    </row>
    <row collapsed="false" customFormat="false" customHeight="true" hidden="false" ht="25.5" outlineLevel="0" r="336">
      <c r="A336" s="105"/>
      <c r="B336" s="88" t="str">
        <f aca="false">IF(import!A336="","",import!A336)</f>
        <v/>
      </c>
      <c r="C336" s="88" t="str">
        <f aca="false">IF(import!E336="","",import!E336)</f>
        <v/>
      </c>
      <c r="D336" s="88" t="str">
        <f aca="false">IF(import!D336="","",import!D336)</f>
        <v/>
      </c>
      <c r="E336" s="88" t="str">
        <f aca="false">IF(import!B336="","",import!B336)</f>
        <v/>
      </c>
      <c r="F336" s="88" t="str">
        <f aca="false">IF(import!I336="","",import!I336)</f>
        <v/>
      </c>
      <c r="G336" s="88" t="str">
        <f aca="false">IF(import!N336="","",import!N336)</f>
        <v/>
      </c>
      <c r="H336" s="88" t="str">
        <f aca="false">IF(import!K336="","",import!K336)</f>
        <v/>
      </c>
      <c r="I336" s="89" t="str">
        <f aca="false">IF(H336="","",G336-H336)</f>
        <v/>
      </c>
      <c r="K336" s="88" t="str">
        <f aca="false">IF(import!AA336="","",import!AA336)</f>
        <v/>
      </c>
      <c r="L336" s="91"/>
      <c r="M336" s="139"/>
      <c r="N336" s="140"/>
      <c r="O336" s="88" t="str">
        <f aca="false">IF(import!Y336="","",import!Y336)</f>
        <v/>
      </c>
      <c r="P336" s="141"/>
      <c r="Q336" s="141"/>
      <c r="R336" s="141"/>
      <c r="S336" s="142"/>
      <c r="U336" s="76"/>
      <c r="V336" s="136"/>
      <c r="W336" s="76"/>
      <c r="X336" s="76"/>
    </row>
    <row collapsed="false" customFormat="false" customHeight="true" hidden="false" ht="25.5" outlineLevel="0" r="337">
      <c r="A337" s="105"/>
      <c r="B337" s="88" t="str">
        <f aca="false">IF(import!A337="","",import!A337)</f>
        <v/>
      </c>
      <c r="C337" s="88" t="str">
        <f aca="false">IF(import!E337="","",import!E337)</f>
        <v/>
      </c>
      <c r="D337" s="88" t="str">
        <f aca="false">IF(import!D337="","",import!D337)</f>
        <v/>
      </c>
      <c r="E337" s="88" t="str">
        <f aca="false">IF(import!B337="","",import!B337)</f>
        <v/>
      </c>
      <c r="F337" s="88" t="str">
        <f aca="false">IF(import!I337="","",import!I337)</f>
        <v/>
      </c>
      <c r="G337" s="88" t="str">
        <f aca="false">IF(import!N337="","",import!N337)</f>
        <v/>
      </c>
      <c r="H337" s="88" t="str">
        <f aca="false">IF(import!K337="","",import!K337)</f>
        <v/>
      </c>
      <c r="I337" s="89" t="str">
        <f aca="false">IF(H337="","",G337-H337)</f>
        <v/>
      </c>
      <c r="K337" s="88" t="str">
        <f aca="false">IF(import!AA337="","",import!AA337)</f>
        <v/>
      </c>
      <c r="L337" s="91"/>
      <c r="M337" s="139"/>
      <c r="N337" s="140"/>
      <c r="O337" s="88" t="str">
        <f aca="false">IF(import!Y337="","",import!Y337)</f>
        <v/>
      </c>
      <c r="P337" s="141"/>
      <c r="Q337" s="141"/>
      <c r="R337" s="141"/>
      <c r="S337" s="142"/>
      <c r="U337" s="76"/>
      <c r="V337" s="136"/>
      <c r="W337" s="76"/>
      <c r="X337" s="76"/>
    </row>
    <row collapsed="false" customFormat="false" customHeight="true" hidden="false" ht="25.5" outlineLevel="0" r="338">
      <c r="A338" s="105"/>
      <c r="B338" s="88" t="str">
        <f aca="false">IF(import!A338="","",import!A338)</f>
        <v/>
      </c>
      <c r="C338" s="88" t="str">
        <f aca="false">IF(import!E338="","",import!E338)</f>
        <v/>
      </c>
      <c r="D338" s="88" t="str">
        <f aca="false">IF(import!D338="","",import!D338)</f>
        <v/>
      </c>
      <c r="E338" s="88" t="str">
        <f aca="false">IF(import!B338="","",import!B338)</f>
        <v/>
      </c>
      <c r="F338" s="88" t="str">
        <f aca="false">IF(import!I338="","",import!I338)</f>
        <v/>
      </c>
      <c r="G338" s="88" t="str">
        <f aca="false">IF(import!N338="","",import!N338)</f>
        <v/>
      </c>
      <c r="H338" s="88" t="str">
        <f aca="false">IF(import!K338="","",import!K338)</f>
        <v/>
      </c>
      <c r="I338" s="89" t="str">
        <f aca="false">IF(H338="","",G338-H338)</f>
        <v/>
      </c>
      <c r="K338" s="88" t="str">
        <f aca="false">IF(import!AA338="","",import!AA338)</f>
        <v/>
      </c>
      <c r="L338" s="91"/>
      <c r="M338" s="139"/>
      <c r="N338" s="140"/>
      <c r="O338" s="88" t="str">
        <f aca="false">IF(import!Y338="","",import!Y338)</f>
        <v/>
      </c>
      <c r="P338" s="141"/>
      <c r="Q338" s="141"/>
      <c r="R338" s="141"/>
      <c r="S338" s="142"/>
      <c r="U338" s="76"/>
      <c r="V338" s="136"/>
      <c r="W338" s="76"/>
      <c r="X338" s="76"/>
    </row>
    <row collapsed="false" customFormat="false" customHeight="true" hidden="false" ht="25.5" outlineLevel="0" r="339">
      <c r="A339" s="105"/>
      <c r="B339" s="88" t="str">
        <f aca="false">IF(import!A339="","",import!A339)</f>
        <v/>
      </c>
      <c r="C339" s="88" t="str">
        <f aca="false">IF(import!E339="","",import!E339)</f>
        <v/>
      </c>
      <c r="D339" s="88" t="str">
        <f aca="false">IF(import!D339="","",import!D339)</f>
        <v/>
      </c>
      <c r="E339" s="88" t="str">
        <f aca="false">IF(import!B339="","",import!B339)</f>
        <v/>
      </c>
      <c r="F339" s="88" t="str">
        <f aca="false">IF(import!I339="","",import!I339)</f>
        <v/>
      </c>
      <c r="G339" s="88" t="str">
        <f aca="false">IF(import!N339="","",import!N339)</f>
        <v/>
      </c>
      <c r="H339" s="88" t="str">
        <f aca="false">IF(import!K339="","",import!K339)</f>
        <v/>
      </c>
      <c r="I339" s="89" t="str">
        <f aca="false">IF(H339="","",G339-H339)</f>
        <v/>
      </c>
      <c r="K339" s="88" t="str">
        <f aca="false">IF(import!AA339="","",import!AA339)</f>
        <v/>
      </c>
      <c r="L339" s="91"/>
      <c r="M339" s="139"/>
      <c r="N339" s="140"/>
      <c r="O339" s="88" t="str">
        <f aca="false">IF(import!Y339="","",import!Y339)</f>
        <v/>
      </c>
      <c r="P339" s="141"/>
      <c r="Q339" s="141"/>
      <c r="R339" s="141"/>
      <c r="S339" s="142"/>
      <c r="U339" s="76"/>
      <c r="V339" s="136"/>
      <c r="W339" s="76"/>
      <c r="X339" s="76"/>
    </row>
    <row collapsed="false" customFormat="false" customHeight="true" hidden="false" ht="25.5" outlineLevel="0" r="340">
      <c r="A340" s="105"/>
      <c r="B340" s="88" t="str">
        <f aca="false">IF(import!A340="","",import!A340)</f>
        <v/>
      </c>
      <c r="C340" s="88" t="str">
        <f aca="false">IF(import!E340="","",import!E340)</f>
        <v/>
      </c>
      <c r="D340" s="88" t="str">
        <f aca="false">IF(import!D340="","",import!D340)</f>
        <v/>
      </c>
      <c r="E340" s="88" t="str">
        <f aca="false">IF(import!B340="","",import!B340)</f>
        <v/>
      </c>
      <c r="F340" s="88" t="str">
        <f aca="false">IF(import!I340="","",import!I340)</f>
        <v/>
      </c>
      <c r="G340" s="88" t="str">
        <f aca="false">IF(import!N340="","",import!N340)</f>
        <v/>
      </c>
      <c r="H340" s="88" t="str">
        <f aca="false">IF(import!K340="","",import!K340)</f>
        <v/>
      </c>
      <c r="I340" s="89" t="str">
        <f aca="false">IF(H340="","",G340-H340)</f>
        <v/>
      </c>
      <c r="K340" s="88" t="str">
        <f aca="false">IF(import!AA340="","",import!AA340)</f>
        <v/>
      </c>
      <c r="L340" s="91"/>
      <c r="M340" s="139"/>
      <c r="N340" s="140"/>
      <c r="O340" s="88" t="str">
        <f aca="false">IF(import!Y340="","",import!Y340)</f>
        <v/>
      </c>
      <c r="P340" s="141"/>
      <c r="Q340" s="141"/>
      <c r="R340" s="141"/>
      <c r="S340" s="142"/>
      <c r="U340" s="76"/>
      <c r="V340" s="136"/>
      <c r="W340" s="76"/>
      <c r="X340" s="76"/>
    </row>
    <row collapsed="false" customFormat="false" customHeight="true" hidden="false" ht="25.5" outlineLevel="0" r="341">
      <c r="A341" s="105"/>
      <c r="B341" s="88" t="str">
        <f aca="false">IF(import!A341="","",import!A341)</f>
        <v/>
      </c>
      <c r="C341" s="88" t="str">
        <f aca="false">IF(import!E341="","",import!E341)</f>
        <v/>
      </c>
      <c r="D341" s="88" t="str">
        <f aca="false">IF(import!D341="","",import!D341)</f>
        <v/>
      </c>
      <c r="E341" s="88" t="str">
        <f aca="false">IF(import!B341="","",import!B341)</f>
        <v/>
      </c>
      <c r="F341" s="88" t="str">
        <f aca="false">IF(import!I341="","",import!I341)</f>
        <v/>
      </c>
      <c r="G341" s="88" t="str">
        <f aca="false">IF(import!N341="","",import!N341)</f>
        <v/>
      </c>
      <c r="H341" s="88" t="str">
        <f aca="false">IF(import!K341="","",import!K341)</f>
        <v/>
      </c>
      <c r="I341" s="89" t="str">
        <f aca="false">IF(H341="","",G341-H341)</f>
        <v/>
      </c>
      <c r="K341" s="88" t="str">
        <f aca="false">IF(import!AA341="","",import!AA341)</f>
        <v/>
      </c>
      <c r="L341" s="91"/>
      <c r="M341" s="139"/>
      <c r="N341" s="140"/>
      <c r="O341" s="88" t="str">
        <f aca="false">IF(import!Y341="","",import!Y341)</f>
        <v/>
      </c>
      <c r="P341" s="141"/>
      <c r="Q341" s="141"/>
      <c r="R341" s="141"/>
      <c r="S341" s="142"/>
      <c r="U341" s="76"/>
      <c r="V341" s="136"/>
      <c r="W341" s="76"/>
      <c r="X341" s="76"/>
    </row>
    <row collapsed="false" customFormat="false" customHeight="true" hidden="false" ht="25.5" outlineLevel="0" r="342">
      <c r="A342" s="105"/>
      <c r="B342" s="88" t="str">
        <f aca="false">IF(import!A342="","",import!A342)</f>
        <v/>
      </c>
      <c r="C342" s="88" t="str">
        <f aca="false">IF(import!E342="","",import!E342)</f>
        <v/>
      </c>
      <c r="D342" s="88" t="str">
        <f aca="false">IF(import!D342="","",import!D342)</f>
        <v/>
      </c>
      <c r="E342" s="88" t="str">
        <f aca="false">IF(import!B342="","",import!B342)</f>
        <v/>
      </c>
      <c r="F342" s="88" t="str">
        <f aca="false">IF(import!I342="","",import!I342)</f>
        <v/>
      </c>
      <c r="G342" s="88" t="str">
        <f aca="false">IF(import!N342="","",import!N342)</f>
        <v/>
      </c>
      <c r="H342" s="88" t="str">
        <f aca="false">IF(import!K342="","",import!K342)</f>
        <v/>
      </c>
      <c r="I342" s="89" t="str">
        <f aca="false">IF(H342="","",G342-H342)</f>
        <v/>
      </c>
      <c r="K342" s="88" t="str">
        <f aca="false">IF(import!AA342="","",import!AA342)</f>
        <v/>
      </c>
      <c r="L342" s="91"/>
      <c r="M342" s="139"/>
      <c r="N342" s="140"/>
      <c r="O342" s="88" t="str">
        <f aca="false">IF(import!Y342="","",import!Y342)</f>
        <v/>
      </c>
      <c r="P342" s="141"/>
      <c r="Q342" s="141"/>
      <c r="R342" s="141"/>
      <c r="S342" s="142"/>
      <c r="U342" s="76"/>
      <c r="V342" s="136"/>
      <c r="W342" s="76"/>
      <c r="X342" s="76"/>
    </row>
    <row collapsed="false" customFormat="false" customHeight="true" hidden="false" ht="25.5" outlineLevel="0" r="343">
      <c r="A343" s="105"/>
      <c r="B343" s="88" t="str">
        <f aca="false">IF(import!A343="","",import!A343)</f>
        <v/>
      </c>
      <c r="C343" s="88" t="str">
        <f aca="false">IF(import!E343="","",import!E343)</f>
        <v/>
      </c>
      <c r="D343" s="88" t="str">
        <f aca="false">IF(import!D343="","",import!D343)</f>
        <v/>
      </c>
      <c r="E343" s="88" t="str">
        <f aca="false">IF(import!B343="","",import!B343)</f>
        <v/>
      </c>
      <c r="F343" s="88" t="str">
        <f aca="false">IF(import!I343="","",import!I343)</f>
        <v/>
      </c>
      <c r="G343" s="88" t="str">
        <f aca="false">IF(import!N343="","",import!N343)</f>
        <v/>
      </c>
      <c r="H343" s="88" t="str">
        <f aca="false">IF(import!K343="","",import!K343)</f>
        <v/>
      </c>
      <c r="I343" s="89" t="str">
        <f aca="false">IF(H343="","",G343-H343)</f>
        <v/>
      </c>
      <c r="K343" s="88" t="str">
        <f aca="false">IF(import!AA343="","",import!AA343)</f>
        <v/>
      </c>
      <c r="L343" s="91"/>
      <c r="M343" s="139"/>
      <c r="N343" s="140"/>
      <c r="O343" s="88" t="str">
        <f aca="false">IF(import!Y343="","",import!Y343)</f>
        <v/>
      </c>
      <c r="P343" s="141"/>
      <c r="Q343" s="141"/>
      <c r="R343" s="141"/>
      <c r="S343" s="142"/>
      <c r="U343" s="76"/>
      <c r="V343" s="136"/>
      <c r="W343" s="76"/>
      <c r="X343" s="76"/>
    </row>
    <row collapsed="false" customFormat="false" customHeight="true" hidden="false" ht="25.5" outlineLevel="0" r="344">
      <c r="A344" s="105"/>
      <c r="B344" s="88" t="str">
        <f aca="false">IF(import!A344="","",import!A344)</f>
        <v/>
      </c>
      <c r="C344" s="88" t="str">
        <f aca="false">IF(import!E344="","",import!E344)</f>
        <v/>
      </c>
      <c r="D344" s="88" t="str">
        <f aca="false">IF(import!D344="","",import!D344)</f>
        <v/>
      </c>
      <c r="E344" s="88" t="str">
        <f aca="false">IF(import!B344="","",import!B344)</f>
        <v/>
      </c>
      <c r="F344" s="88" t="str">
        <f aca="false">IF(import!I344="","",import!I344)</f>
        <v/>
      </c>
      <c r="G344" s="88" t="str">
        <f aca="false">IF(import!N344="","",import!N344)</f>
        <v/>
      </c>
      <c r="H344" s="88" t="str">
        <f aca="false">IF(import!K344="","",import!K344)</f>
        <v/>
      </c>
      <c r="I344" s="89" t="str">
        <f aca="false">IF(H344="","",G344-H344)</f>
        <v/>
      </c>
      <c r="K344" s="88" t="str">
        <f aca="false">IF(import!AA344="","",import!AA344)</f>
        <v/>
      </c>
      <c r="L344" s="91"/>
      <c r="M344" s="139"/>
      <c r="N344" s="140"/>
      <c r="O344" s="88" t="str">
        <f aca="false">IF(import!Y344="","",import!Y344)</f>
        <v/>
      </c>
      <c r="P344" s="141"/>
      <c r="Q344" s="141"/>
      <c r="R344" s="141"/>
      <c r="S344" s="142"/>
      <c r="U344" s="76"/>
      <c r="V344" s="136"/>
      <c r="W344" s="76"/>
      <c r="X344" s="76"/>
    </row>
    <row collapsed="false" customFormat="false" customHeight="true" hidden="false" ht="25.5" outlineLevel="0" r="345">
      <c r="A345" s="105"/>
      <c r="B345" s="88" t="str">
        <f aca="false">IF(import!A345="","",import!A345)</f>
        <v/>
      </c>
      <c r="C345" s="88" t="str">
        <f aca="false">IF(import!E345="","",import!E345)</f>
        <v/>
      </c>
      <c r="D345" s="88" t="str">
        <f aca="false">IF(import!D345="","",import!D345)</f>
        <v/>
      </c>
      <c r="E345" s="88" t="str">
        <f aca="false">IF(import!B345="","",import!B345)</f>
        <v/>
      </c>
      <c r="F345" s="88" t="str">
        <f aca="false">IF(import!I345="","",import!I345)</f>
        <v/>
      </c>
      <c r="G345" s="88" t="str">
        <f aca="false">IF(import!N345="","",import!N345)</f>
        <v/>
      </c>
      <c r="H345" s="88" t="str">
        <f aca="false">IF(import!K345="","",import!K345)</f>
        <v/>
      </c>
      <c r="I345" s="89" t="str">
        <f aca="false">IF(H345="","",G345-H345)</f>
        <v/>
      </c>
      <c r="K345" s="88" t="str">
        <f aca="false">IF(import!AA345="","",import!AA345)</f>
        <v/>
      </c>
      <c r="L345" s="91"/>
      <c r="M345" s="139"/>
      <c r="N345" s="140"/>
      <c r="O345" s="88" t="str">
        <f aca="false">IF(import!Y345="","",import!Y345)</f>
        <v/>
      </c>
      <c r="P345" s="141"/>
      <c r="Q345" s="141"/>
      <c r="R345" s="141"/>
      <c r="S345" s="142"/>
      <c r="U345" s="76"/>
      <c r="V345" s="136"/>
      <c r="W345" s="76"/>
      <c r="X345" s="76"/>
    </row>
    <row collapsed="false" customFormat="false" customHeight="true" hidden="false" ht="25.5" outlineLevel="0" r="346">
      <c r="A346" s="105"/>
      <c r="B346" s="88" t="str">
        <f aca="false">IF(import!A346="","",import!A346)</f>
        <v/>
      </c>
      <c r="C346" s="88" t="str">
        <f aca="false">IF(import!E346="","",import!E346)</f>
        <v/>
      </c>
      <c r="D346" s="88" t="str">
        <f aca="false">IF(import!D346="","",import!D346)</f>
        <v/>
      </c>
      <c r="E346" s="88" t="str">
        <f aca="false">IF(import!B346="","",import!B346)</f>
        <v/>
      </c>
      <c r="F346" s="88" t="str">
        <f aca="false">IF(import!I346="","",import!I346)</f>
        <v/>
      </c>
      <c r="G346" s="88" t="str">
        <f aca="false">IF(import!N346="","",import!N346)</f>
        <v/>
      </c>
      <c r="H346" s="88" t="str">
        <f aca="false">IF(import!K346="","",import!K346)</f>
        <v/>
      </c>
      <c r="I346" s="89" t="str">
        <f aca="false">IF(H346="","",G346-H346)</f>
        <v/>
      </c>
      <c r="K346" s="88" t="str">
        <f aca="false">IF(import!AA346="","",import!AA346)</f>
        <v/>
      </c>
      <c r="L346" s="91"/>
      <c r="M346" s="139"/>
      <c r="N346" s="140"/>
      <c r="O346" s="88" t="str">
        <f aca="false">IF(import!Y346="","",import!Y346)</f>
        <v/>
      </c>
      <c r="P346" s="141"/>
      <c r="Q346" s="141"/>
      <c r="R346" s="141"/>
      <c r="S346" s="142"/>
      <c r="U346" s="76"/>
      <c r="V346" s="136"/>
      <c r="W346" s="76"/>
      <c r="X346" s="76"/>
    </row>
    <row collapsed="false" customFormat="false" customHeight="true" hidden="false" ht="25.5" outlineLevel="0" r="347">
      <c r="A347" s="105"/>
      <c r="B347" s="88" t="str">
        <f aca="false">IF(import!A347="","",import!A347)</f>
        <v/>
      </c>
      <c r="C347" s="88" t="str">
        <f aca="false">IF(import!E347="","",import!E347)</f>
        <v/>
      </c>
      <c r="D347" s="88" t="str">
        <f aca="false">IF(import!D347="","",import!D347)</f>
        <v/>
      </c>
      <c r="E347" s="88" t="str">
        <f aca="false">IF(import!B347="","",import!B347)</f>
        <v/>
      </c>
      <c r="F347" s="88" t="str">
        <f aca="false">IF(import!I347="","",import!I347)</f>
        <v/>
      </c>
      <c r="G347" s="88" t="str">
        <f aca="false">IF(import!N347="","",import!N347)</f>
        <v/>
      </c>
      <c r="H347" s="88" t="str">
        <f aca="false">IF(import!K347="","",import!K347)</f>
        <v/>
      </c>
      <c r="I347" s="89" t="str">
        <f aca="false">IF(H347="","",G347-H347)</f>
        <v/>
      </c>
      <c r="K347" s="88" t="str">
        <f aca="false">IF(import!AA347="","",import!AA347)</f>
        <v/>
      </c>
      <c r="L347" s="91"/>
      <c r="M347" s="139"/>
      <c r="N347" s="140"/>
      <c r="O347" s="88" t="str">
        <f aca="false">IF(import!Y347="","",import!Y347)</f>
        <v/>
      </c>
      <c r="P347" s="141"/>
      <c r="Q347" s="141"/>
      <c r="R347" s="141"/>
      <c r="S347" s="142"/>
      <c r="U347" s="76"/>
      <c r="V347" s="136"/>
      <c r="W347" s="76"/>
      <c r="X347" s="76"/>
    </row>
    <row collapsed="false" customFormat="false" customHeight="true" hidden="false" ht="25.5" outlineLevel="0" r="348">
      <c r="A348" s="105"/>
      <c r="B348" s="88" t="str">
        <f aca="false">IF(import!A348="","",import!A348)</f>
        <v/>
      </c>
      <c r="C348" s="88" t="str">
        <f aca="false">IF(import!E348="","",import!E348)</f>
        <v/>
      </c>
      <c r="D348" s="88" t="str">
        <f aca="false">IF(import!D348="","",import!D348)</f>
        <v/>
      </c>
      <c r="E348" s="88" t="str">
        <f aca="false">IF(import!B348="","",import!B348)</f>
        <v/>
      </c>
      <c r="F348" s="88" t="str">
        <f aca="false">IF(import!I348="","",import!I348)</f>
        <v/>
      </c>
      <c r="G348" s="88" t="str">
        <f aca="false">IF(import!N348="","",import!N348)</f>
        <v/>
      </c>
      <c r="H348" s="88" t="str">
        <f aca="false">IF(import!K348="","",import!K348)</f>
        <v/>
      </c>
      <c r="I348" s="89" t="str">
        <f aca="false">IF(H348="","",G348-H348)</f>
        <v/>
      </c>
      <c r="K348" s="88" t="str">
        <f aca="false">IF(import!AA348="","",import!AA348)</f>
        <v/>
      </c>
      <c r="L348" s="91"/>
      <c r="M348" s="139"/>
      <c r="N348" s="140"/>
      <c r="O348" s="88" t="str">
        <f aca="false">IF(import!Y348="","",import!Y348)</f>
        <v/>
      </c>
      <c r="P348" s="141"/>
      <c r="Q348" s="141"/>
      <c r="R348" s="141"/>
      <c r="S348" s="142"/>
      <c r="U348" s="76"/>
      <c r="V348" s="136"/>
      <c r="W348" s="76"/>
      <c r="X348" s="76"/>
    </row>
    <row collapsed="false" customFormat="false" customHeight="true" hidden="false" ht="25.5" outlineLevel="0" r="349">
      <c r="A349" s="105"/>
      <c r="B349" s="88" t="str">
        <f aca="false">IF(import!A349="","",import!A349)</f>
        <v/>
      </c>
      <c r="C349" s="88" t="str">
        <f aca="false">IF(import!E349="","",import!E349)</f>
        <v/>
      </c>
      <c r="D349" s="88" t="str">
        <f aca="false">IF(import!D349="","",import!D349)</f>
        <v/>
      </c>
      <c r="E349" s="88" t="str">
        <f aca="false">IF(import!B349="","",import!B349)</f>
        <v/>
      </c>
      <c r="F349" s="88" t="str">
        <f aca="false">IF(import!I349="","",import!I349)</f>
        <v/>
      </c>
      <c r="G349" s="88" t="str">
        <f aca="false">IF(import!N349="","",import!N349)</f>
        <v/>
      </c>
      <c r="H349" s="88" t="str">
        <f aca="false">IF(import!K349="","",import!K349)</f>
        <v/>
      </c>
      <c r="I349" s="89" t="str">
        <f aca="false">IF(H349="","",G349-H349)</f>
        <v/>
      </c>
      <c r="K349" s="88" t="str">
        <f aca="false">IF(import!AA349="","",import!AA349)</f>
        <v/>
      </c>
      <c r="L349" s="91"/>
      <c r="M349" s="139"/>
      <c r="N349" s="140"/>
      <c r="O349" s="88" t="str">
        <f aca="false">IF(import!Y349="","",import!Y349)</f>
        <v/>
      </c>
      <c r="P349" s="141"/>
      <c r="Q349" s="141"/>
      <c r="R349" s="141"/>
      <c r="S349" s="142"/>
      <c r="U349" s="76"/>
      <c r="V349" s="136"/>
      <c r="W349" s="76"/>
      <c r="X349" s="76"/>
    </row>
    <row collapsed="false" customFormat="false" customHeight="true" hidden="false" ht="25.5" outlineLevel="0" r="350">
      <c r="A350" s="105"/>
      <c r="B350" s="88" t="str">
        <f aca="false">IF(import!A350="","",import!A350)</f>
        <v/>
      </c>
      <c r="C350" s="88" t="str">
        <f aca="false">IF(import!E350="","",import!E350)</f>
        <v/>
      </c>
      <c r="D350" s="88" t="str">
        <f aca="false">IF(import!D350="","",import!D350)</f>
        <v/>
      </c>
      <c r="E350" s="88" t="str">
        <f aca="false">IF(import!B350="","",import!B350)</f>
        <v/>
      </c>
      <c r="F350" s="88" t="str">
        <f aca="false">IF(import!I350="","",import!I350)</f>
        <v/>
      </c>
      <c r="G350" s="88" t="str">
        <f aca="false">IF(import!N350="","",import!N350)</f>
        <v/>
      </c>
      <c r="H350" s="88" t="str">
        <f aca="false">IF(import!K350="","",import!K350)</f>
        <v/>
      </c>
      <c r="I350" s="89" t="str">
        <f aca="false">IF(H350="","",G350-H350)</f>
        <v/>
      </c>
      <c r="K350" s="88" t="str">
        <f aca="false">IF(import!AA350="","",import!AA350)</f>
        <v/>
      </c>
      <c r="L350" s="91"/>
      <c r="M350" s="139"/>
      <c r="N350" s="140"/>
      <c r="O350" s="88" t="str">
        <f aca="false">IF(import!Y350="","",import!Y350)</f>
        <v/>
      </c>
      <c r="P350" s="141"/>
      <c r="Q350" s="141"/>
      <c r="R350" s="141"/>
      <c r="S350" s="142"/>
      <c r="U350" s="76"/>
      <c r="V350" s="136"/>
      <c r="W350" s="76"/>
      <c r="X350" s="76"/>
    </row>
    <row collapsed="false" customFormat="false" customHeight="true" hidden="false" ht="25.5" outlineLevel="0" r="351">
      <c r="A351" s="105"/>
      <c r="B351" s="88" t="str">
        <f aca="false">IF(import!A351="","",import!A351)</f>
        <v/>
      </c>
      <c r="C351" s="88" t="str">
        <f aca="false">IF(import!E351="","",import!E351)</f>
        <v/>
      </c>
      <c r="D351" s="88" t="str">
        <f aca="false">IF(import!D351="","",import!D351)</f>
        <v/>
      </c>
      <c r="E351" s="88" t="str">
        <f aca="false">IF(import!B351="","",import!B351)</f>
        <v/>
      </c>
      <c r="F351" s="88" t="str">
        <f aca="false">IF(import!I351="","",import!I351)</f>
        <v/>
      </c>
      <c r="G351" s="88" t="str">
        <f aca="false">IF(import!N351="","",import!N351)</f>
        <v/>
      </c>
      <c r="H351" s="88" t="str">
        <f aca="false">IF(import!K351="","",import!K351)</f>
        <v/>
      </c>
      <c r="I351" s="89" t="str">
        <f aca="false">IF(H351="","",G351-H351)</f>
        <v/>
      </c>
      <c r="K351" s="88" t="str">
        <f aca="false">IF(import!AA351="","",import!AA351)</f>
        <v/>
      </c>
      <c r="L351" s="91"/>
      <c r="M351" s="139"/>
      <c r="N351" s="140"/>
      <c r="O351" s="88" t="str">
        <f aca="false">IF(import!Y351="","",import!Y351)</f>
        <v/>
      </c>
      <c r="P351" s="141"/>
      <c r="Q351" s="141"/>
      <c r="R351" s="141"/>
      <c r="S351" s="142"/>
      <c r="U351" s="76"/>
      <c r="V351" s="136"/>
      <c r="W351" s="76"/>
      <c r="X351" s="76"/>
    </row>
    <row collapsed="false" customFormat="false" customHeight="true" hidden="false" ht="25.5" outlineLevel="0" r="352">
      <c r="A352" s="105"/>
      <c r="B352" s="88" t="str">
        <f aca="false">IF(import!A352="","",import!A352)</f>
        <v/>
      </c>
      <c r="C352" s="88" t="str">
        <f aca="false">IF(import!E352="","",import!E352)</f>
        <v/>
      </c>
      <c r="D352" s="88" t="str">
        <f aca="false">IF(import!D352="","",import!D352)</f>
        <v/>
      </c>
      <c r="E352" s="88" t="str">
        <f aca="false">IF(import!B352="","",import!B352)</f>
        <v/>
      </c>
      <c r="F352" s="88" t="str">
        <f aca="false">IF(import!I352="","",import!I352)</f>
        <v/>
      </c>
      <c r="G352" s="88" t="str">
        <f aca="false">IF(import!N352="","",import!N352)</f>
        <v/>
      </c>
      <c r="H352" s="88" t="str">
        <f aca="false">IF(import!K352="","",import!K352)</f>
        <v/>
      </c>
      <c r="I352" s="89" t="str">
        <f aca="false">IF(H352="","",G352-H352)</f>
        <v/>
      </c>
      <c r="K352" s="88" t="str">
        <f aca="false">IF(import!AA352="","",import!AA352)</f>
        <v/>
      </c>
      <c r="L352" s="91"/>
      <c r="M352" s="139"/>
      <c r="N352" s="140"/>
      <c r="O352" s="88" t="str">
        <f aca="false">IF(import!Y352="","",import!Y352)</f>
        <v/>
      </c>
      <c r="P352" s="141"/>
      <c r="Q352" s="141"/>
      <c r="R352" s="141"/>
      <c r="S352" s="142"/>
      <c r="U352" s="76"/>
      <c r="V352" s="136"/>
      <c r="W352" s="76"/>
      <c r="X352" s="76"/>
    </row>
    <row collapsed="false" customFormat="false" customHeight="true" hidden="false" ht="25.5" outlineLevel="0" r="353">
      <c r="A353" s="105"/>
      <c r="B353" s="88" t="str">
        <f aca="false">IF(import!A353="","",import!A353)</f>
        <v/>
      </c>
      <c r="C353" s="88" t="str">
        <f aca="false">IF(import!E353="","",import!E353)</f>
        <v/>
      </c>
      <c r="D353" s="88" t="str">
        <f aca="false">IF(import!D353="","",import!D353)</f>
        <v/>
      </c>
      <c r="E353" s="88" t="str">
        <f aca="false">IF(import!B353="","",import!B353)</f>
        <v/>
      </c>
      <c r="F353" s="88" t="str">
        <f aca="false">IF(import!I353="","",import!I353)</f>
        <v/>
      </c>
      <c r="G353" s="88" t="str">
        <f aca="false">IF(import!N353="","",import!N353)</f>
        <v/>
      </c>
      <c r="H353" s="88" t="str">
        <f aca="false">IF(import!K353="","",import!K353)</f>
        <v/>
      </c>
      <c r="I353" s="89" t="str">
        <f aca="false">IF(H353="","",G353-H353)</f>
        <v/>
      </c>
      <c r="K353" s="88" t="str">
        <f aca="false">IF(import!AA353="","",import!AA353)</f>
        <v/>
      </c>
      <c r="L353" s="91"/>
      <c r="M353" s="139"/>
      <c r="N353" s="140"/>
      <c r="O353" s="88" t="str">
        <f aca="false">IF(import!Y353="","",import!Y353)</f>
        <v/>
      </c>
      <c r="P353" s="141"/>
      <c r="Q353" s="141"/>
      <c r="R353" s="141"/>
      <c r="S353" s="142"/>
      <c r="U353" s="76"/>
      <c r="V353" s="136"/>
      <c r="W353" s="76"/>
      <c r="X353" s="76"/>
    </row>
    <row collapsed="false" customFormat="false" customHeight="true" hidden="false" ht="25.5" outlineLevel="0" r="354">
      <c r="A354" s="105"/>
      <c r="B354" s="88" t="str">
        <f aca="false">IF(import!A354="","",import!A354)</f>
        <v/>
      </c>
      <c r="C354" s="88" t="str">
        <f aca="false">IF(import!E354="","",import!E354)</f>
        <v/>
      </c>
      <c r="D354" s="88" t="str">
        <f aca="false">IF(import!D354="","",import!D354)</f>
        <v/>
      </c>
      <c r="E354" s="88" t="str">
        <f aca="false">IF(import!B354="","",import!B354)</f>
        <v/>
      </c>
      <c r="F354" s="88" t="str">
        <f aca="false">IF(import!I354="","",import!I354)</f>
        <v/>
      </c>
      <c r="G354" s="88" t="str">
        <f aca="false">IF(import!N354="","",import!N354)</f>
        <v/>
      </c>
      <c r="H354" s="88" t="str">
        <f aca="false">IF(import!K354="","",import!K354)</f>
        <v/>
      </c>
      <c r="I354" s="89" t="str">
        <f aca="false">IF(H354="","",G354-H354)</f>
        <v/>
      </c>
      <c r="K354" s="88" t="str">
        <f aca="false">IF(import!AA354="","",import!AA354)</f>
        <v/>
      </c>
      <c r="L354" s="91"/>
      <c r="M354" s="139"/>
      <c r="N354" s="140"/>
      <c r="O354" s="88" t="str">
        <f aca="false">IF(import!Y354="","",import!Y354)</f>
        <v/>
      </c>
      <c r="P354" s="141"/>
      <c r="Q354" s="141"/>
      <c r="R354" s="141"/>
      <c r="S354" s="142"/>
      <c r="U354" s="76"/>
      <c r="V354" s="136"/>
      <c r="W354" s="76"/>
      <c r="X354" s="76"/>
    </row>
    <row collapsed="false" customFormat="false" customHeight="true" hidden="false" ht="25.5" outlineLevel="0" r="355">
      <c r="A355" s="105"/>
      <c r="B355" s="88" t="str">
        <f aca="false">IF(import!A355="","",import!A355)</f>
        <v/>
      </c>
      <c r="C355" s="88" t="str">
        <f aca="false">IF(import!E355="","",import!E355)</f>
        <v/>
      </c>
      <c r="D355" s="88" t="str">
        <f aca="false">IF(import!D355="","",import!D355)</f>
        <v/>
      </c>
      <c r="E355" s="88" t="str">
        <f aca="false">IF(import!B355="","",import!B355)</f>
        <v/>
      </c>
      <c r="F355" s="88" t="str">
        <f aca="false">IF(import!I355="","",import!I355)</f>
        <v/>
      </c>
      <c r="G355" s="88" t="str">
        <f aca="false">IF(import!N355="","",import!N355)</f>
        <v/>
      </c>
      <c r="H355" s="88" t="str">
        <f aca="false">IF(import!K355="","",import!K355)</f>
        <v/>
      </c>
      <c r="I355" s="89" t="str">
        <f aca="false">IF(H355="","",G355-H355)</f>
        <v/>
      </c>
      <c r="K355" s="88" t="str">
        <f aca="false">IF(import!AA355="","",import!AA355)</f>
        <v/>
      </c>
      <c r="L355" s="91"/>
      <c r="M355" s="139"/>
      <c r="N355" s="140"/>
      <c r="O355" s="88" t="str">
        <f aca="false">IF(import!Y355="","",import!Y355)</f>
        <v/>
      </c>
      <c r="P355" s="141"/>
      <c r="Q355" s="141"/>
      <c r="R355" s="141"/>
      <c r="S355" s="142"/>
      <c r="U355" s="76"/>
      <c r="V355" s="136"/>
      <c r="W355" s="76"/>
      <c r="X355" s="76"/>
    </row>
    <row collapsed="false" customFormat="false" customHeight="true" hidden="false" ht="25.5" outlineLevel="0" r="356">
      <c r="A356" s="105"/>
      <c r="B356" s="88" t="str">
        <f aca="false">IF(import!A356="","",import!A356)</f>
        <v/>
      </c>
      <c r="C356" s="88" t="str">
        <f aca="false">IF(import!E356="","",import!E356)</f>
        <v/>
      </c>
      <c r="D356" s="88" t="str">
        <f aca="false">IF(import!D356="","",import!D356)</f>
        <v/>
      </c>
      <c r="E356" s="88" t="str">
        <f aca="false">IF(import!B356="","",import!B356)</f>
        <v/>
      </c>
      <c r="F356" s="88" t="str">
        <f aca="false">IF(import!I356="","",import!I356)</f>
        <v/>
      </c>
      <c r="G356" s="88" t="str">
        <f aca="false">IF(import!N356="","",import!N356)</f>
        <v/>
      </c>
      <c r="H356" s="88" t="str">
        <f aca="false">IF(import!K356="","",import!K356)</f>
        <v/>
      </c>
      <c r="I356" s="89" t="str">
        <f aca="false">IF(H356="","",G356-H356)</f>
        <v/>
      </c>
      <c r="K356" s="88" t="str">
        <f aca="false">IF(import!AA356="","",import!AA356)</f>
        <v/>
      </c>
      <c r="L356" s="91"/>
      <c r="M356" s="139"/>
      <c r="N356" s="140"/>
      <c r="O356" s="88" t="str">
        <f aca="false">IF(import!Y356="","",import!Y356)</f>
        <v/>
      </c>
      <c r="P356" s="141"/>
      <c r="Q356" s="141"/>
      <c r="R356" s="141"/>
      <c r="S356" s="142"/>
      <c r="U356" s="76"/>
      <c r="V356" s="136"/>
      <c r="W356" s="76"/>
      <c r="X356" s="76"/>
    </row>
    <row collapsed="false" customFormat="false" customHeight="true" hidden="false" ht="25.5" outlineLevel="0" r="357">
      <c r="A357" s="105"/>
      <c r="B357" s="88" t="str">
        <f aca="false">IF(import!A357="","",import!A357)</f>
        <v/>
      </c>
      <c r="C357" s="88" t="str">
        <f aca="false">IF(import!E357="","",import!E357)</f>
        <v/>
      </c>
      <c r="D357" s="88" t="str">
        <f aca="false">IF(import!D357="","",import!D357)</f>
        <v/>
      </c>
      <c r="E357" s="88" t="str">
        <f aca="false">IF(import!B357="","",import!B357)</f>
        <v/>
      </c>
      <c r="F357" s="88" t="str">
        <f aca="false">IF(import!I357="","",import!I357)</f>
        <v/>
      </c>
      <c r="G357" s="88" t="str">
        <f aca="false">IF(import!N357="","",import!N357)</f>
        <v/>
      </c>
      <c r="H357" s="88" t="str">
        <f aca="false">IF(import!K357="","",import!K357)</f>
        <v/>
      </c>
      <c r="I357" s="89" t="str">
        <f aca="false">IF(H357="","",G357-H357)</f>
        <v/>
      </c>
      <c r="K357" s="88" t="str">
        <f aca="false">IF(import!AA357="","",import!AA357)</f>
        <v/>
      </c>
      <c r="L357" s="91"/>
      <c r="M357" s="139"/>
      <c r="N357" s="140"/>
      <c r="O357" s="88" t="str">
        <f aca="false">IF(import!Y357="","",import!Y357)</f>
        <v/>
      </c>
      <c r="P357" s="141"/>
      <c r="Q357" s="141"/>
      <c r="R357" s="141"/>
      <c r="S357" s="142"/>
      <c r="U357" s="76"/>
      <c r="V357" s="136"/>
      <c r="W357" s="76"/>
      <c r="X357" s="76"/>
    </row>
    <row collapsed="false" customFormat="false" customHeight="true" hidden="false" ht="25.5" outlineLevel="0" r="358">
      <c r="A358" s="105"/>
      <c r="B358" s="88" t="str">
        <f aca="false">IF(import!A358="","",import!A358)</f>
        <v/>
      </c>
      <c r="C358" s="88" t="str">
        <f aca="false">IF(import!E358="","",import!E358)</f>
        <v/>
      </c>
      <c r="D358" s="88" t="str">
        <f aca="false">IF(import!D358="","",import!D358)</f>
        <v/>
      </c>
      <c r="E358" s="88" t="str">
        <f aca="false">IF(import!B358="","",import!B358)</f>
        <v/>
      </c>
      <c r="F358" s="88" t="str">
        <f aca="false">IF(import!I358="","",import!I358)</f>
        <v/>
      </c>
      <c r="G358" s="88" t="str">
        <f aca="false">IF(import!N358="","",import!N358)</f>
        <v/>
      </c>
      <c r="H358" s="88" t="str">
        <f aca="false">IF(import!K358="","",import!K358)</f>
        <v/>
      </c>
      <c r="I358" s="89" t="str">
        <f aca="false">IF(H358="","",G358-H358)</f>
        <v/>
      </c>
      <c r="K358" s="88" t="str">
        <f aca="false">IF(import!AA358="","",import!AA358)</f>
        <v/>
      </c>
      <c r="L358" s="91"/>
      <c r="M358" s="139"/>
      <c r="N358" s="140"/>
      <c r="O358" s="88" t="str">
        <f aca="false">IF(import!Y358="","",import!Y358)</f>
        <v/>
      </c>
      <c r="P358" s="141"/>
      <c r="Q358" s="141"/>
      <c r="R358" s="141"/>
      <c r="S358" s="142"/>
      <c r="U358" s="76"/>
      <c r="V358" s="136"/>
      <c r="W358" s="76"/>
      <c r="X358" s="76"/>
    </row>
    <row collapsed="false" customFormat="false" customHeight="true" hidden="false" ht="25.5" outlineLevel="0" r="359">
      <c r="A359" s="105"/>
      <c r="B359" s="88" t="str">
        <f aca="false">IF(import!A359="","",import!A359)</f>
        <v/>
      </c>
      <c r="C359" s="88" t="str">
        <f aca="false">IF(import!E359="","",import!E359)</f>
        <v/>
      </c>
      <c r="D359" s="88" t="str">
        <f aca="false">IF(import!D359="","",import!D359)</f>
        <v/>
      </c>
      <c r="E359" s="88" t="str">
        <f aca="false">IF(import!B359="","",import!B359)</f>
        <v/>
      </c>
      <c r="F359" s="88" t="str">
        <f aca="false">IF(import!I359="","",import!I359)</f>
        <v/>
      </c>
      <c r="G359" s="88" t="str">
        <f aca="false">IF(import!N359="","",import!N359)</f>
        <v/>
      </c>
      <c r="H359" s="88" t="str">
        <f aca="false">IF(import!K359="","",import!K359)</f>
        <v/>
      </c>
      <c r="I359" s="89" t="str">
        <f aca="false">IF(H359="","",G359-H359)</f>
        <v/>
      </c>
      <c r="K359" s="88" t="str">
        <f aca="false">IF(import!AA359="","",import!AA359)</f>
        <v/>
      </c>
      <c r="L359" s="91"/>
      <c r="M359" s="139"/>
      <c r="N359" s="140"/>
      <c r="O359" s="88" t="str">
        <f aca="false">IF(import!Y359="","",import!Y359)</f>
        <v/>
      </c>
      <c r="P359" s="141"/>
      <c r="Q359" s="141"/>
      <c r="R359" s="141"/>
      <c r="S359" s="142"/>
      <c r="U359" s="76"/>
      <c r="V359" s="136"/>
      <c r="W359" s="76"/>
      <c r="X359" s="76"/>
    </row>
    <row collapsed="false" customFormat="false" customHeight="true" hidden="false" ht="25.5" outlineLevel="0" r="360">
      <c r="A360" s="105"/>
      <c r="B360" s="88" t="str">
        <f aca="false">IF(import!A360="","",import!A360)</f>
        <v/>
      </c>
      <c r="C360" s="88" t="str">
        <f aca="false">IF(import!E360="","",import!E360)</f>
        <v/>
      </c>
      <c r="D360" s="88" t="str">
        <f aca="false">IF(import!D360="","",import!D360)</f>
        <v/>
      </c>
      <c r="E360" s="88" t="str">
        <f aca="false">IF(import!B360="","",import!B360)</f>
        <v/>
      </c>
      <c r="F360" s="88" t="str">
        <f aca="false">IF(import!I360="","",import!I360)</f>
        <v/>
      </c>
      <c r="G360" s="88" t="str">
        <f aca="false">IF(import!N360="","",import!N360)</f>
        <v/>
      </c>
      <c r="H360" s="88" t="str">
        <f aca="false">IF(import!K360="","",import!K360)</f>
        <v/>
      </c>
      <c r="I360" s="89" t="str">
        <f aca="false">IF(H360="","",G360-H360)</f>
        <v/>
      </c>
      <c r="K360" s="88" t="str">
        <f aca="false">IF(import!AA360="","",import!AA360)</f>
        <v/>
      </c>
      <c r="L360" s="91"/>
      <c r="M360" s="139"/>
      <c r="N360" s="140"/>
      <c r="O360" s="88" t="str">
        <f aca="false">IF(import!Y360="","",import!Y360)</f>
        <v/>
      </c>
      <c r="P360" s="141"/>
      <c r="Q360" s="141"/>
      <c r="R360" s="141"/>
      <c r="S360" s="142"/>
      <c r="U360" s="76"/>
      <c r="V360" s="136"/>
      <c r="W360" s="76"/>
      <c r="X360" s="76"/>
    </row>
    <row collapsed="false" customFormat="false" customHeight="true" hidden="false" ht="25.5" outlineLevel="0" r="361">
      <c r="A361" s="105"/>
      <c r="B361" s="88" t="str">
        <f aca="false">IF(import!A361="","",import!A361)</f>
        <v/>
      </c>
      <c r="C361" s="88" t="str">
        <f aca="false">IF(import!E361="","",import!E361)</f>
        <v/>
      </c>
      <c r="D361" s="88" t="str">
        <f aca="false">IF(import!D361="","",import!D361)</f>
        <v/>
      </c>
      <c r="E361" s="88" t="str">
        <f aca="false">IF(import!B361="","",import!B361)</f>
        <v/>
      </c>
      <c r="F361" s="88" t="str">
        <f aca="false">IF(import!I361="","",import!I361)</f>
        <v/>
      </c>
      <c r="G361" s="88" t="str">
        <f aca="false">IF(import!N361="","",import!N361)</f>
        <v/>
      </c>
      <c r="H361" s="88" t="str">
        <f aca="false">IF(import!K361="","",import!K361)</f>
        <v/>
      </c>
      <c r="I361" s="89" t="str">
        <f aca="false">IF(H361="","",G361-H361)</f>
        <v/>
      </c>
      <c r="K361" s="88" t="str">
        <f aca="false">IF(import!AA361="","",import!AA361)</f>
        <v/>
      </c>
      <c r="L361" s="91"/>
      <c r="M361" s="139"/>
      <c r="N361" s="140"/>
      <c r="O361" s="88" t="str">
        <f aca="false">IF(import!Y361="","",import!Y361)</f>
        <v/>
      </c>
      <c r="P361" s="141"/>
      <c r="Q361" s="141"/>
      <c r="R361" s="141"/>
      <c r="S361" s="142"/>
      <c r="U361" s="76"/>
      <c r="V361" s="136"/>
      <c r="W361" s="76"/>
      <c r="X361" s="76"/>
    </row>
    <row collapsed="false" customFormat="false" customHeight="true" hidden="false" ht="25.5" outlineLevel="0" r="362">
      <c r="A362" s="105"/>
      <c r="B362" s="88" t="str">
        <f aca="false">IF(import!A362="","",import!A362)</f>
        <v/>
      </c>
      <c r="C362" s="88" t="str">
        <f aca="false">IF(import!E362="","",import!E362)</f>
        <v/>
      </c>
      <c r="D362" s="88" t="str">
        <f aca="false">IF(import!D362="","",import!D362)</f>
        <v/>
      </c>
      <c r="E362" s="88" t="str">
        <f aca="false">IF(import!B362="","",import!B362)</f>
        <v/>
      </c>
      <c r="F362" s="88" t="str">
        <f aca="false">IF(import!I362="","",import!I362)</f>
        <v/>
      </c>
      <c r="G362" s="88" t="str">
        <f aca="false">IF(import!N362="","",import!N362)</f>
        <v/>
      </c>
      <c r="H362" s="88" t="str">
        <f aca="false">IF(import!K362="","",import!K362)</f>
        <v/>
      </c>
      <c r="I362" s="89" t="str">
        <f aca="false">IF(H362="","",G362-H362)</f>
        <v/>
      </c>
      <c r="K362" s="88" t="str">
        <f aca="false">IF(import!AA362="","",import!AA362)</f>
        <v/>
      </c>
      <c r="L362" s="91"/>
      <c r="M362" s="139"/>
      <c r="N362" s="140"/>
      <c r="O362" s="88" t="str">
        <f aca="false">IF(import!Y362="","",import!Y362)</f>
        <v/>
      </c>
      <c r="P362" s="141"/>
      <c r="Q362" s="141"/>
      <c r="R362" s="141"/>
      <c r="S362" s="142"/>
      <c r="U362" s="76"/>
      <c r="V362" s="136"/>
      <c r="W362" s="76"/>
      <c r="X362" s="76"/>
    </row>
    <row collapsed="false" customFormat="false" customHeight="true" hidden="false" ht="25.5" outlineLevel="0" r="363">
      <c r="A363" s="105"/>
      <c r="B363" s="88" t="str">
        <f aca="false">IF(import!A363="","",import!A363)</f>
        <v/>
      </c>
      <c r="C363" s="88" t="str">
        <f aca="false">IF(import!E363="","",import!E363)</f>
        <v/>
      </c>
      <c r="D363" s="88" t="str">
        <f aca="false">IF(import!D363="","",import!D363)</f>
        <v/>
      </c>
      <c r="E363" s="88" t="str">
        <f aca="false">IF(import!B363="","",import!B363)</f>
        <v/>
      </c>
      <c r="F363" s="88" t="str">
        <f aca="false">IF(import!I363="","",import!I363)</f>
        <v/>
      </c>
      <c r="G363" s="88" t="str">
        <f aca="false">IF(import!N363="","",import!N363)</f>
        <v/>
      </c>
      <c r="H363" s="88" t="str">
        <f aca="false">IF(import!K363="","",import!K363)</f>
        <v/>
      </c>
      <c r="I363" s="89" t="str">
        <f aca="false">IF(H363="","",G363-H363)</f>
        <v/>
      </c>
      <c r="K363" s="88" t="str">
        <f aca="false">IF(import!AA363="","",import!AA363)</f>
        <v/>
      </c>
      <c r="L363" s="91"/>
      <c r="M363" s="139"/>
      <c r="N363" s="140"/>
      <c r="O363" s="88" t="str">
        <f aca="false">IF(import!Y363="","",import!Y363)</f>
        <v/>
      </c>
      <c r="P363" s="141"/>
      <c r="Q363" s="141"/>
      <c r="R363" s="141"/>
      <c r="S363" s="142"/>
      <c r="U363" s="76"/>
      <c r="V363" s="136"/>
      <c r="W363" s="76"/>
      <c r="X363" s="76"/>
    </row>
    <row collapsed="false" customFormat="false" customHeight="true" hidden="false" ht="25.5" outlineLevel="0" r="364">
      <c r="A364" s="105"/>
      <c r="B364" s="88" t="str">
        <f aca="false">IF(import!A364="","",import!A364)</f>
        <v/>
      </c>
      <c r="C364" s="88" t="str">
        <f aca="false">IF(import!E364="","",import!E364)</f>
        <v/>
      </c>
      <c r="D364" s="88" t="str">
        <f aca="false">IF(import!D364="","",import!D364)</f>
        <v/>
      </c>
      <c r="E364" s="88" t="str">
        <f aca="false">IF(import!B364="","",import!B364)</f>
        <v/>
      </c>
      <c r="F364" s="88" t="str">
        <f aca="false">IF(import!I364="","",import!I364)</f>
        <v/>
      </c>
      <c r="G364" s="88" t="str">
        <f aca="false">IF(import!N364="","",import!N364)</f>
        <v/>
      </c>
      <c r="H364" s="88" t="str">
        <f aca="false">IF(import!K364="","",import!K364)</f>
        <v/>
      </c>
      <c r="I364" s="89" t="str">
        <f aca="false">IF(H364="","",G364-H364)</f>
        <v/>
      </c>
      <c r="K364" s="88" t="str">
        <f aca="false">IF(import!AA364="","",import!AA364)</f>
        <v/>
      </c>
      <c r="L364" s="91"/>
      <c r="M364" s="139"/>
      <c r="N364" s="140"/>
      <c r="O364" s="88" t="str">
        <f aca="false">IF(import!Y364="","",import!Y364)</f>
        <v/>
      </c>
      <c r="P364" s="141"/>
      <c r="Q364" s="141"/>
      <c r="R364" s="141"/>
      <c r="S364" s="142"/>
      <c r="U364" s="76"/>
      <c r="V364" s="136"/>
      <c r="W364" s="76"/>
      <c r="X364" s="76"/>
    </row>
    <row collapsed="false" customFormat="false" customHeight="true" hidden="false" ht="25.5" outlineLevel="0" r="365">
      <c r="A365" s="105"/>
      <c r="B365" s="88" t="str">
        <f aca="false">IF(import!A365="","",import!A365)</f>
        <v/>
      </c>
      <c r="C365" s="88" t="str">
        <f aca="false">IF(import!E365="","",import!E365)</f>
        <v/>
      </c>
      <c r="D365" s="88" t="str">
        <f aca="false">IF(import!D365="","",import!D365)</f>
        <v/>
      </c>
      <c r="E365" s="88" t="str">
        <f aca="false">IF(import!B365="","",import!B365)</f>
        <v/>
      </c>
      <c r="F365" s="88" t="str">
        <f aca="false">IF(import!I365="","",import!I365)</f>
        <v/>
      </c>
      <c r="G365" s="88" t="str">
        <f aca="false">IF(import!N365="","",import!N365)</f>
        <v/>
      </c>
      <c r="H365" s="88" t="str">
        <f aca="false">IF(import!K365="","",import!K365)</f>
        <v/>
      </c>
      <c r="I365" s="89" t="str">
        <f aca="false">IF(H365="","",G365-H365)</f>
        <v/>
      </c>
      <c r="K365" s="88" t="str">
        <f aca="false">IF(import!AA365="","",import!AA365)</f>
        <v/>
      </c>
      <c r="L365" s="91"/>
      <c r="M365" s="139"/>
      <c r="N365" s="140"/>
      <c r="O365" s="88" t="str">
        <f aca="false">IF(import!Y365="","",import!Y365)</f>
        <v/>
      </c>
      <c r="P365" s="141"/>
      <c r="Q365" s="141"/>
      <c r="R365" s="141"/>
      <c r="S365" s="142"/>
      <c r="U365" s="76"/>
      <c r="V365" s="136"/>
      <c r="W365" s="76"/>
      <c r="X365" s="76"/>
    </row>
    <row collapsed="false" customFormat="false" customHeight="true" hidden="false" ht="25.5" outlineLevel="0" r="366">
      <c r="A366" s="105"/>
      <c r="B366" s="88" t="str">
        <f aca="false">IF(import!A366="","",import!A366)</f>
        <v/>
      </c>
      <c r="C366" s="88" t="str">
        <f aca="false">IF(import!E366="","",import!E366)</f>
        <v/>
      </c>
      <c r="D366" s="88" t="str">
        <f aca="false">IF(import!D366="","",import!D366)</f>
        <v/>
      </c>
      <c r="E366" s="88" t="str">
        <f aca="false">IF(import!B366="","",import!B366)</f>
        <v/>
      </c>
      <c r="F366" s="88" t="str">
        <f aca="false">IF(import!I366="","",import!I366)</f>
        <v/>
      </c>
      <c r="G366" s="88" t="str">
        <f aca="false">IF(import!N366="","",import!N366)</f>
        <v/>
      </c>
      <c r="H366" s="88" t="str">
        <f aca="false">IF(import!K366="","",import!K366)</f>
        <v/>
      </c>
      <c r="I366" s="89" t="str">
        <f aca="false">IF(H366="","",G366-H366)</f>
        <v/>
      </c>
      <c r="K366" s="88" t="str">
        <f aca="false">IF(import!AA366="","",import!AA366)</f>
        <v/>
      </c>
      <c r="L366" s="91"/>
      <c r="M366" s="139"/>
      <c r="N366" s="140"/>
      <c r="O366" s="88" t="str">
        <f aca="false">IF(import!Y366="","",import!Y366)</f>
        <v/>
      </c>
      <c r="P366" s="141"/>
      <c r="Q366" s="141"/>
      <c r="R366" s="141"/>
      <c r="S366" s="142"/>
      <c r="U366" s="76"/>
      <c r="V366" s="136"/>
      <c r="W366" s="76"/>
      <c r="X366" s="76"/>
    </row>
    <row collapsed="false" customFormat="false" customHeight="true" hidden="false" ht="25.5" outlineLevel="0" r="367">
      <c r="A367" s="105"/>
      <c r="B367" s="88" t="str">
        <f aca="false">IF(import!A367="","",import!A367)</f>
        <v/>
      </c>
      <c r="C367" s="88" t="str">
        <f aca="false">IF(import!E367="","",import!E367)</f>
        <v/>
      </c>
      <c r="D367" s="88" t="str">
        <f aca="false">IF(import!D367="","",import!D367)</f>
        <v/>
      </c>
      <c r="E367" s="88" t="str">
        <f aca="false">IF(import!B367="","",import!B367)</f>
        <v/>
      </c>
      <c r="F367" s="88" t="str">
        <f aca="false">IF(import!I367="","",import!I367)</f>
        <v/>
      </c>
      <c r="G367" s="88" t="str">
        <f aca="false">IF(import!N367="","",import!N367)</f>
        <v/>
      </c>
      <c r="H367" s="88" t="str">
        <f aca="false">IF(import!K367="","",import!K367)</f>
        <v/>
      </c>
      <c r="I367" s="89" t="str">
        <f aca="false">IF(H367="","",G367-H367)</f>
        <v/>
      </c>
      <c r="K367" s="88" t="str">
        <f aca="false">IF(import!AA367="","",import!AA367)</f>
        <v/>
      </c>
      <c r="L367" s="91"/>
      <c r="M367" s="139"/>
      <c r="N367" s="140"/>
      <c r="O367" s="88" t="str">
        <f aca="false">IF(import!Y367="","",import!Y367)</f>
        <v/>
      </c>
      <c r="P367" s="141"/>
      <c r="Q367" s="141"/>
      <c r="R367" s="141"/>
      <c r="S367" s="142"/>
      <c r="U367" s="76"/>
      <c r="V367" s="136"/>
      <c r="W367" s="76"/>
      <c r="X367" s="76"/>
    </row>
    <row collapsed="false" customFormat="false" customHeight="true" hidden="false" ht="25.5" outlineLevel="0" r="368">
      <c r="A368" s="105"/>
      <c r="B368" s="88" t="str">
        <f aca="false">IF(import!A368="","",import!A368)</f>
        <v/>
      </c>
      <c r="C368" s="88" t="str">
        <f aca="false">IF(import!E368="","",import!E368)</f>
        <v/>
      </c>
      <c r="D368" s="88" t="str">
        <f aca="false">IF(import!D368="","",import!D368)</f>
        <v/>
      </c>
      <c r="E368" s="88" t="str">
        <f aca="false">IF(import!B368="","",import!B368)</f>
        <v/>
      </c>
      <c r="F368" s="88" t="str">
        <f aca="false">IF(import!I368="","",import!I368)</f>
        <v/>
      </c>
      <c r="G368" s="88" t="str">
        <f aca="false">IF(import!N368="","",import!N368)</f>
        <v/>
      </c>
      <c r="H368" s="88" t="str">
        <f aca="false">IF(import!K368="","",import!K368)</f>
        <v/>
      </c>
      <c r="I368" s="89" t="str">
        <f aca="false">IF(H368="","",G368-H368)</f>
        <v/>
      </c>
      <c r="K368" s="88" t="str">
        <f aca="false">IF(import!AA368="","",import!AA368)</f>
        <v/>
      </c>
      <c r="L368" s="91"/>
      <c r="M368" s="139"/>
      <c r="N368" s="140"/>
      <c r="O368" s="88" t="str">
        <f aca="false">IF(import!Y368="","",import!Y368)</f>
        <v/>
      </c>
      <c r="P368" s="141"/>
      <c r="Q368" s="141"/>
      <c r="R368" s="141"/>
      <c r="S368" s="142"/>
      <c r="U368" s="76"/>
      <c r="V368" s="136"/>
      <c r="W368" s="76"/>
      <c r="X368" s="76"/>
    </row>
    <row collapsed="false" customFormat="false" customHeight="true" hidden="false" ht="25.5" outlineLevel="0" r="369">
      <c r="A369" s="105"/>
      <c r="B369" s="88" t="str">
        <f aca="false">IF(import!A369="","",import!A369)</f>
        <v/>
      </c>
      <c r="C369" s="88" t="str">
        <f aca="false">IF(import!E369="","",import!E369)</f>
        <v/>
      </c>
      <c r="D369" s="88" t="str">
        <f aca="false">IF(import!D369="","",import!D369)</f>
        <v/>
      </c>
      <c r="E369" s="88" t="str">
        <f aca="false">IF(import!B369="","",import!B369)</f>
        <v/>
      </c>
      <c r="F369" s="88" t="str">
        <f aca="false">IF(import!I369="","",import!I369)</f>
        <v/>
      </c>
      <c r="G369" s="88" t="str">
        <f aca="false">IF(import!N369="","",import!N369)</f>
        <v/>
      </c>
      <c r="H369" s="88" t="str">
        <f aca="false">IF(import!K369="","",import!K369)</f>
        <v/>
      </c>
      <c r="I369" s="89" t="str">
        <f aca="false">IF(H369="","",G369-H369)</f>
        <v/>
      </c>
      <c r="K369" s="88" t="str">
        <f aca="false">IF(import!AA369="","",import!AA369)</f>
        <v/>
      </c>
      <c r="L369" s="91"/>
      <c r="M369" s="139"/>
      <c r="N369" s="140"/>
      <c r="O369" s="88" t="str">
        <f aca="false">IF(import!Y369="","",import!Y369)</f>
        <v/>
      </c>
      <c r="P369" s="141"/>
      <c r="Q369" s="141"/>
      <c r="R369" s="141"/>
      <c r="S369" s="142"/>
      <c r="U369" s="76"/>
      <c r="V369" s="136"/>
      <c r="W369" s="76"/>
      <c r="X369" s="76"/>
    </row>
    <row collapsed="false" customFormat="false" customHeight="true" hidden="false" ht="25.5" outlineLevel="0" r="370">
      <c r="A370" s="105"/>
      <c r="B370" s="88" t="str">
        <f aca="false">IF(import!A370="","",import!A370)</f>
        <v/>
      </c>
      <c r="C370" s="88" t="str">
        <f aca="false">IF(import!E370="","",import!E370)</f>
        <v/>
      </c>
      <c r="D370" s="88" t="str">
        <f aca="false">IF(import!D370="","",import!D370)</f>
        <v/>
      </c>
      <c r="E370" s="88" t="str">
        <f aca="false">IF(import!B370="","",import!B370)</f>
        <v/>
      </c>
      <c r="F370" s="88" t="str">
        <f aca="false">IF(import!I370="","",import!I370)</f>
        <v/>
      </c>
      <c r="G370" s="88" t="str">
        <f aca="false">IF(import!N370="","",import!N370)</f>
        <v/>
      </c>
      <c r="H370" s="88" t="str">
        <f aca="false">IF(import!K370="","",import!K370)</f>
        <v/>
      </c>
      <c r="I370" s="89" t="str">
        <f aca="false">IF(H370="","",G370-H370)</f>
        <v/>
      </c>
      <c r="K370" s="88" t="str">
        <f aca="false">IF(import!AA370="","",import!AA370)</f>
        <v/>
      </c>
      <c r="L370" s="91"/>
      <c r="M370" s="139"/>
      <c r="N370" s="140"/>
      <c r="O370" s="88" t="str">
        <f aca="false">IF(import!Y370="","",import!Y370)</f>
        <v/>
      </c>
      <c r="P370" s="141"/>
      <c r="Q370" s="141"/>
      <c r="R370" s="141"/>
      <c r="S370" s="142"/>
      <c r="U370" s="76"/>
      <c r="V370" s="136"/>
      <c r="W370" s="76"/>
      <c r="X370" s="76"/>
    </row>
    <row collapsed="false" customFormat="false" customHeight="true" hidden="false" ht="25.5" outlineLevel="0" r="371">
      <c r="A371" s="105"/>
      <c r="B371" s="88" t="str">
        <f aca="false">IF(import!A371="","",import!A371)</f>
        <v/>
      </c>
      <c r="C371" s="88" t="str">
        <f aca="false">IF(import!E371="","",import!E371)</f>
        <v/>
      </c>
      <c r="D371" s="88" t="str">
        <f aca="false">IF(import!D371="","",import!D371)</f>
        <v/>
      </c>
      <c r="E371" s="88" t="str">
        <f aca="false">IF(import!B371="","",import!B371)</f>
        <v/>
      </c>
      <c r="F371" s="88" t="str">
        <f aca="false">IF(import!I371="","",import!I371)</f>
        <v/>
      </c>
      <c r="G371" s="88" t="str">
        <f aca="false">IF(import!N371="","",import!N371)</f>
        <v/>
      </c>
      <c r="H371" s="88" t="str">
        <f aca="false">IF(import!K371="","",import!K371)</f>
        <v/>
      </c>
      <c r="I371" s="89" t="str">
        <f aca="false">IF(H371="","",G371-H371)</f>
        <v/>
      </c>
      <c r="K371" s="88" t="str">
        <f aca="false">IF(import!AA371="","",import!AA371)</f>
        <v/>
      </c>
      <c r="L371" s="91"/>
      <c r="M371" s="139"/>
      <c r="N371" s="140"/>
      <c r="O371" s="88" t="str">
        <f aca="false">IF(import!Y371="","",import!Y371)</f>
        <v/>
      </c>
      <c r="P371" s="141"/>
      <c r="Q371" s="141"/>
      <c r="R371" s="141"/>
      <c r="S371" s="142"/>
      <c r="U371" s="76"/>
      <c r="V371" s="136"/>
      <c r="W371" s="76"/>
      <c r="X371" s="76"/>
    </row>
    <row collapsed="false" customFormat="false" customHeight="true" hidden="false" ht="25.5" outlineLevel="0" r="372">
      <c r="A372" s="105"/>
      <c r="B372" s="88" t="str">
        <f aca="false">IF(import!A372="","",import!A372)</f>
        <v/>
      </c>
      <c r="C372" s="88" t="str">
        <f aca="false">IF(import!E372="","",import!E372)</f>
        <v/>
      </c>
      <c r="D372" s="88" t="str">
        <f aca="false">IF(import!D372="","",import!D372)</f>
        <v/>
      </c>
      <c r="E372" s="88" t="str">
        <f aca="false">IF(import!B372="","",import!B372)</f>
        <v/>
      </c>
      <c r="F372" s="88" t="str">
        <f aca="false">IF(import!I372="","",import!I372)</f>
        <v/>
      </c>
      <c r="G372" s="88" t="str">
        <f aca="false">IF(import!N372="","",import!N372)</f>
        <v/>
      </c>
      <c r="H372" s="88" t="str">
        <f aca="false">IF(import!K372="","",import!K372)</f>
        <v/>
      </c>
      <c r="I372" s="89" t="str">
        <f aca="false">IF(H372="","",G372-H372)</f>
        <v/>
      </c>
      <c r="K372" s="88" t="str">
        <f aca="false">IF(import!AA372="","",import!AA372)</f>
        <v/>
      </c>
      <c r="L372" s="91"/>
      <c r="M372" s="139"/>
      <c r="N372" s="140"/>
      <c r="O372" s="88" t="str">
        <f aca="false">IF(import!Y372="","",import!Y372)</f>
        <v/>
      </c>
      <c r="P372" s="141"/>
      <c r="Q372" s="141"/>
      <c r="R372" s="141"/>
      <c r="S372" s="142"/>
      <c r="U372" s="76"/>
      <c r="V372" s="136"/>
      <c r="W372" s="76"/>
      <c r="X372" s="76"/>
    </row>
    <row collapsed="false" customFormat="false" customHeight="true" hidden="false" ht="25.5" outlineLevel="0" r="373">
      <c r="A373" s="105"/>
      <c r="B373" s="88" t="str">
        <f aca="false">IF(import!A373="","",import!A373)</f>
        <v/>
      </c>
      <c r="C373" s="88" t="str">
        <f aca="false">IF(import!E373="","",import!E373)</f>
        <v/>
      </c>
      <c r="D373" s="88" t="str">
        <f aca="false">IF(import!D373="","",import!D373)</f>
        <v/>
      </c>
      <c r="E373" s="88" t="str">
        <f aca="false">IF(import!B373="","",import!B373)</f>
        <v/>
      </c>
      <c r="F373" s="88" t="str">
        <f aca="false">IF(import!I373="","",import!I373)</f>
        <v/>
      </c>
      <c r="G373" s="88" t="str">
        <f aca="false">IF(import!N373="","",import!N373)</f>
        <v/>
      </c>
      <c r="H373" s="88" t="str">
        <f aca="false">IF(import!K373="","",import!K373)</f>
        <v/>
      </c>
      <c r="I373" s="89" t="str">
        <f aca="false">IF(H373="","",G373-H373)</f>
        <v/>
      </c>
      <c r="K373" s="88" t="str">
        <f aca="false">IF(import!AA373="","",import!AA373)</f>
        <v/>
      </c>
      <c r="L373" s="91"/>
      <c r="M373" s="139"/>
      <c r="N373" s="140"/>
      <c r="O373" s="88" t="str">
        <f aca="false">IF(import!Y373="","",import!Y373)</f>
        <v/>
      </c>
      <c r="P373" s="141"/>
      <c r="Q373" s="141"/>
      <c r="R373" s="141"/>
      <c r="S373" s="142"/>
      <c r="U373" s="76"/>
      <c r="V373" s="136"/>
      <c r="W373" s="76"/>
      <c r="X373" s="76"/>
    </row>
    <row collapsed="false" customFormat="false" customHeight="true" hidden="false" ht="25.5" outlineLevel="0" r="374">
      <c r="A374" s="105"/>
      <c r="B374" s="88" t="str">
        <f aca="false">IF(import!A374="","",import!A374)</f>
        <v/>
      </c>
      <c r="C374" s="88" t="str">
        <f aca="false">IF(import!E374="","",import!E374)</f>
        <v/>
      </c>
      <c r="D374" s="88" t="str">
        <f aca="false">IF(import!D374="","",import!D374)</f>
        <v/>
      </c>
      <c r="E374" s="88" t="str">
        <f aca="false">IF(import!B374="","",import!B374)</f>
        <v/>
      </c>
      <c r="F374" s="88" t="str">
        <f aca="false">IF(import!I374="","",import!I374)</f>
        <v/>
      </c>
      <c r="G374" s="88" t="str">
        <f aca="false">IF(import!N374="","",import!N374)</f>
        <v/>
      </c>
      <c r="H374" s="88" t="str">
        <f aca="false">IF(import!K374="","",import!K374)</f>
        <v/>
      </c>
      <c r="I374" s="89" t="str">
        <f aca="false">IF(H374="","",G374-H374)</f>
        <v/>
      </c>
      <c r="K374" s="88" t="str">
        <f aca="false">IF(import!AA374="","",import!AA374)</f>
        <v/>
      </c>
      <c r="L374" s="91"/>
      <c r="M374" s="139"/>
      <c r="N374" s="140"/>
      <c r="O374" s="88" t="str">
        <f aca="false">IF(import!Y374="","",import!Y374)</f>
        <v/>
      </c>
      <c r="P374" s="141"/>
      <c r="Q374" s="141"/>
      <c r="R374" s="141"/>
      <c r="S374" s="142"/>
      <c r="U374" s="76"/>
      <c r="V374" s="136"/>
      <c r="W374" s="76"/>
      <c r="X374" s="76"/>
    </row>
    <row collapsed="false" customFormat="false" customHeight="true" hidden="false" ht="25.5" outlineLevel="0" r="375">
      <c r="A375" s="105"/>
      <c r="B375" s="88" t="str">
        <f aca="false">IF(import!A375="","",import!A375)</f>
        <v/>
      </c>
      <c r="C375" s="88" t="str">
        <f aca="false">IF(import!E375="","",import!E375)</f>
        <v/>
      </c>
      <c r="D375" s="88" t="str">
        <f aca="false">IF(import!D375="","",import!D375)</f>
        <v/>
      </c>
      <c r="E375" s="88" t="str">
        <f aca="false">IF(import!B375="","",import!B375)</f>
        <v/>
      </c>
      <c r="F375" s="88" t="str">
        <f aca="false">IF(import!I375="","",import!I375)</f>
        <v/>
      </c>
      <c r="G375" s="88" t="str">
        <f aca="false">IF(import!N375="","",import!N375)</f>
        <v/>
      </c>
      <c r="H375" s="88" t="str">
        <f aca="false">IF(import!K375="","",import!K375)</f>
        <v/>
      </c>
      <c r="I375" s="89" t="str">
        <f aca="false">IF(H375="","",G375-H375)</f>
        <v/>
      </c>
      <c r="K375" s="88" t="str">
        <f aca="false">IF(import!AA375="","",import!AA375)</f>
        <v/>
      </c>
      <c r="L375" s="91"/>
      <c r="M375" s="139"/>
      <c r="N375" s="140"/>
      <c r="O375" s="88" t="str">
        <f aca="false">IF(import!Y375="","",import!Y375)</f>
        <v/>
      </c>
      <c r="P375" s="141"/>
      <c r="Q375" s="141"/>
      <c r="R375" s="141"/>
      <c r="S375" s="142"/>
      <c r="U375" s="76"/>
      <c r="V375" s="136"/>
      <c r="W375" s="76"/>
      <c r="X375" s="76"/>
    </row>
    <row collapsed="false" customFormat="false" customHeight="true" hidden="false" ht="25.5" outlineLevel="0" r="376">
      <c r="A376" s="105"/>
      <c r="B376" s="88" t="str">
        <f aca="false">IF(import!A376="","",import!A376)</f>
        <v/>
      </c>
      <c r="C376" s="88" t="str">
        <f aca="false">IF(import!E376="","",import!E376)</f>
        <v/>
      </c>
      <c r="D376" s="88" t="str">
        <f aca="false">IF(import!D376="","",import!D376)</f>
        <v/>
      </c>
      <c r="E376" s="88" t="str">
        <f aca="false">IF(import!B376="","",import!B376)</f>
        <v/>
      </c>
      <c r="F376" s="88" t="str">
        <f aca="false">IF(import!I376="","",import!I376)</f>
        <v/>
      </c>
      <c r="G376" s="88" t="str">
        <f aca="false">IF(import!N376="","",import!N376)</f>
        <v/>
      </c>
      <c r="H376" s="88" t="str">
        <f aca="false">IF(import!K376="","",import!K376)</f>
        <v/>
      </c>
      <c r="I376" s="89" t="str">
        <f aca="false">IF(H376="","",G376-H376)</f>
        <v/>
      </c>
      <c r="K376" s="88" t="str">
        <f aca="false">IF(import!AA376="","",import!AA376)</f>
        <v/>
      </c>
      <c r="L376" s="91"/>
      <c r="M376" s="139"/>
      <c r="N376" s="140"/>
      <c r="O376" s="88" t="str">
        <f aca="false">IF(import!Y376="","",import!Y376)</f>
        <v/>
      </c>
      <c r="P376" s="141"/>
      <c r="Q376" s="141"/>
      <c r="R376" s="141"/>
      <c r="S376" s="142"/>
      <c r="U376" s="76"/>
      <c r="V376" s="136"/>
      <c r="W376" s="76"/>
      <c r="X376" s="76"/>
    </row>
    <row collapsed="false" customFormat="false" customHeight="true" hidden="false" ht="25.5" outlineLevel="0" r="377">
      <c r="A377" s="105"/>
      <c r="B377" s="88" t="str">
        <f aca="false">IF(import!A377="","",import!A377)</f>
        <v/>
      </c>
      <c r="C377" s="88" t="str">
        <f aca="false">IF(import!E377="","",import!E377)</f>
        <v/>
      </c>
      <c r="D377" s="88" t="str">
        <f aca="false">IF(import!D377="","",import!D377)</f>
        <v/>
      </c>
      <c r="E377" s="88" t="str">
        <f aca="false">IF(import!B377="","",import!B377)</f>
        <v/>
      </c>
      <c r="F377" s="88" t="str">
        <f aca="false">IF(import!I377="","",import!I377)</f>
        <v/>
      </c>
      <c r="G377" s="88" t="str">
        <f aca="false">IF(import!N377="","",import!N377)</f>
        <v/>
      </c>
      <c r="H377" s="88" t="str">
        <f aca="false">IF(import!K377="","",import!K377)</f>
        <v/>
      </c>
      <c r="I377" s="89" t="str">
        <f aca="false">IF(H377="","",G377-H377)</f>
        <v/>
      </c>
      <c r="K377" s="88" t="str">
        <f aca="false">IF(import!AA377="","",import!AA377)</f>
        <v/>
      </c>
      <c r="L377" s="91"/>
      <c r="M377" s="139"/>
      <c r="N377" s="140"/>
      <c r="O377" s="88" t="str">
        <f aca="false">IF(import!Y377="","",import!Y377)</f>
        <v/>
      </c>
      <c r="P377" s="141"/>
      <c r="Q377" s="141"/>
      <c r="R377" s="141"/>
      <c r="S377" s="142"/>
      <c r="U377" s="76"/>
      <c r="V377" s="136"/>
      <c r="W377" s="76"/>
      <c r="X377" s="76"/>
    </row>
    <row collapsed="false" customFormat="false" customHeight="true" hidden="false" ht="25.5" outlineLevel="0" r="378">
      <c r="A378" s="105"/>
      <c r="B378" s="88" t="str">
        <f aca="false">IF(import!A378="","",import!A378)</f>
        <v/>
      </c>
      <c r="C378" s="88" t="str">
        <f aca="false">IF(import!E378="","",import!E378)</f>
        <v/>
      </c>
      <c r="D378" s="88" t="str">
        <f aca="false">IF(import!D378="","",import!D378)</f>
        <v/>
      </c>
      <c r="E378" s="88" t="str">
        <f aca="false">IF(import!B378="","",import!B378)</f>
        <v/>
      </c>
      <c r="F378" s="88" t="str">
        <f aca="false">IF(import!I378="","",import!I378)</f>
        <v/>
      </c>
      <c r="G378" s="88" t="str">
        <f aca="false">IF(import!N378="","",import!N378)</f>
        <v/>
      </c>
      <c r="H378" s="88" t="str">
        <f aca="false">IF(import!K378="","",import!K378)</f>
        <v/>
      </c>
      <c r="I378" s="89" t="str">
        <f aca="false">IF(H378="","",G378-H378)</f>
        <v/>
      </c>
      <c r="K378" s="88" t="str">
        <f aca="false">IF(import!AA378="","",import!AA378)</f>
        <v/>
      </c>
      <c r="L378" s="91"/>
      <c r="M378" s="139"/>
      <c r="N378" s="140"/>
      <c r="O378" s="88" t="str">
        <f aca="false">IF(import!Y378="","",import!Y378)</f>
        <v/>
      </c>
      <c r="P378" s="141"/>
      <c r="Q378" s="141"/>
      <c r="R378" s="141"/>
      <c r="S378" s="142"/>
      <c r="U378" s="76"/>
      <c r="V378" s="136"/>
      <c r="W378" s="76"/>
      <c r="X378" s="76"/>
    </row>
    <row collapsed="false" customFormat="false" customHeight="true" hidden="false" ht="25.5" outlineLevel="0" r="379">
      <c r="A379" s="105"/>
      <c r="B379" s="88" t="str">
        <f aca="false">IF(import!A379="","",import!A379)</f>
        <v/>
      </c>
      <c r="C379" s="88" t="str">
        <f aca="false">IF(import!E379="","",import!E379)</f>
        <v/>
      </c>
      <c r="D379" s="88" t="str">
        <f aca="false">IF(import!D379="","",import!D379)</f>
        <v/>
      </c>
      <c r="E379" s="88" t="str">
        <f aca="false">IF(import!B379="","",import!B379)</f>
        <v/>
      </c>
      <c r="F379" s="88" t="str">
        <f aca="false">IF(import!I379="","",import!I379)</f>
        <v/>
      </c>
      <c r="G379" s="88" t="str">
        <f aca="false">IF(import!N379="","",import!N379)</f>
        <v/>
      </c>
      <c r="H379" s="88" t="str">
        <f aca="false">IF(import!K379="","",import!K379)</f>
        <v/>
      </c>
      <c r="I379" s="89" t="str">
        <f aca="false">IF(H379="","",G379-H379)</f>
        <v/>
      </c>
      <c r="K379" s="88" t="str">
        <f aca="false">IF(import!AA379="","",import!AA379)</f>
        <v/>
      </c>
      <c r="L379" s="91"/>
      <c r="M379" s="139"/>
      <c r="N379" s="140"/>
      <c r="O379" s="88" t="str">
        <f aca="false">IF(import!Y379="","",import!Y379)</f>
        <v/>
      </c>
      <c r="P379" s="141"/>
      <c r="Q379" s="141"/>
      <c r="R379" s="141"/>
      <c r="S379" s="142"/>
      <c r="U379" s="76"/>
      <c r="V379" s="136"/>
      <c r="W379" s="76"/>
      <c r="X379" s="76"/>
    </row>
    <row collapsed="false" customFormat="false" customHeight="true" hidden="false" ht="25.5" outlineLevel="0" r="380">
      <c r="A380" s="105"/>
      <c r="B380" s="88" t="str">
        <f aca="false">IF(import!A380="","",import!A380)</f>
        <v/>
      </c>
      <c r="C380" s="88" t="str">
        <f aca="false">IF(import!E380="","",import!E380)</f>
        <v/>
      </c>
      <c r="D380" s="88" t="str">
        <f aca="false">IF(import!D380="","",import!D380)</f>
        <v/>
      </c>
      <c r="E380" s="88" t="str">
        <f aca="false">IF(import!B380="","",import!B380)</f>
        <v/>
      </c>
      <c r="F380" s="88" t="str">
        <f aca="false">IF(import!I380="","",import!I380)</f>
        <v/>
      </c>
      <c r="G380" s="88" t="str">
        <f aca="false">IF(import!N380="","",import!N380)</f>
        <v/>
      </c>
      <c r="H380" s="88" t="str">
        <f aca="false">IF(import!K380="","",import!K380)</f>
        <v/>
      </c>
      <c r="I380" s="89" t="str">
        <f aca="false">IF(H380="","",G380-H380)</f>
        <v/>
      </c>
      <c r="K380" s="88" t="str">
        <f aca="false">IF(import!AA380="","",import!AA380)</f>
        <v/>
      </c>
      <c r="L380" s="91"/>
      <c r="M380" s="139"/>
      <c r="N380" s="140"/>
      <c r="O380" s="88" t="str">
        <f aca="false">IF(import!Y380="","",import!Y380)</f>
        <v/>
      </c>
      <c r="P380" s="141"/>
      <c r="Q380" s="141"/>
      <c r="R380" s="141"/>
      <c r="S380" s="142"/>
      <c r="U380" s="76"/>
      <c r="V380" s="136"/>
      <c r="W380" s="76"/>
      <c r="X380" s="76"/>
    </row>
    <row collapsed="false" customFormat="false" customHeight="true" hidden="false" ht="25.5" outlineLevel="0" r="381">
      <c r="A381" s="105"/>
      <c r="B381" s="88" t="str">
        <f aca="false">IF(import!A381="","",import!A381)</f>
        <v/>
      </c>
      <c r="C381" s="88" t="str">
        <f aca="false">IF(import!E381="","",import!E381)</f>
        <v/>
      </c>
      <c r="D381" s="88" t="str">
        <f aca="false">IF(import!D381="","",import!D381)</f>
        <v/>
      </c>
      <c r="E381" s="88" t="str">
        <f aca="false">IF(import!B381="","",import!B381)</f>
        <v/>
      </c>
      <c r="F381" s="88" t="str">
        <f aca="false">IF(import!I381="","",import!I381)</f>
        <v/>
      </c>
      <c r="G381" s="88" t="str">
        <f aca="false">IF(import!N381="","",import!N381)</f>
        <v/>
      </c>
      <c r="H381" s="88" t="str">
        <f aca="false">IF(import!K381="","",import!K381)</f>
        <v/>
      </c>
      <c r="I381" s="89" t="str">
        <f aca="false">IF(H381="","",G381-H381)</f>
        <v/>
      </c>
      <c r="K381" s="88" t="str">
        <f aca="false">IF(import!AA381="","",import!AA381)</f>
        <v/>
      </c>
      <c r="L381" s="91"/>
      <c r="M381" s="139"/>
      <c r="N381" s="140"/>
      <c r="O381" s="88" t="str">
        <f aca="false">IF(import!Y381="","",import!Y381)</f>
        <v/>
      </c>
      <c r="P381" s="141"/>
      <c r="Q381" s="141"/>
      <c r="R381" s="141"/>
      <c r="S381" s="142"/>
      <c r="U381" s="76"/>
      <c r="V381" s="136"/>
      <c r="W381" s="76"/>
      <c r="X381" s="76"/>
    </row>
    <row collapsed="false" customFormat="false" customHeight="true" hidden="false" ht="25.5" outlineLevel="0" r="382">
      <c r="A382" s="105"/>
      <c r="B382" s="88" t="str">
        <f aca="false">IF(import!A382="","",import!A382)</f>
        <v/>
      </c>
      <c r="C382" s="88" t="str">
        <f aca="false">IF(import!E382="","",import!E382)</f>
        <v/>
      </c>
      <c r="D382" s="88" t="str">
        <f aca="false">IF(import!D382="","",import!D382)</f>
        <v/>
      </c>
      <c r="E382" s="88" t="str">
        <f aca="false">IF(import!B382="","",import!B382)</f>
        <v/>
      </c>
      <c r="F382" s="88" t="str">
        <f aca="false">IF(import!I382="","",import!I382)</f>
        <v/>
      </c>
      <c r="G382" s="88" t="str">
        <f aca="false">IF(import!N382="","",import!N382)</f>
        <v/>
      </c>
      <c r="H382" s="88" t="str">
        <f aca="false">IF(import!K382="","",import!K382)</f>
        <v/>
      </c>
      <c r="I382" s="89" t="str">
        <f aca="false">IF(H382="","",G382-H382)</f>
        <v/>
      </c>
      <c r="K382" s="88" t="str">
        <f aca="false">IF(import!AA382="","",import!AA382)</f>
        <v/>
      </c>
      <c r="L382" s="91"/>
      <c r="M382" s="139"/>
      <c r="N382" s="140"/>
      <c r="O382" s="88" t="str">
        <f aca="false">IF(import!Y382="","",import!Y382)</f>
        <v/>
      </c>
      <c r="P382" s="141"/>
      <c r="Q382" s="141"/>
      <c r="R382" s="141"/>
      <c r="S382" s="142"/>
      <c r="U382" s="76"/>
      <c r="V382" s="136"/>
      <c r="W382" s="76"/>
      <c r="X382" s="76"/>
    </row>
    <row collapsed="false" customFormat="false" customHeight="true" hidden="false" ht="25.5" outlineLevel="0" r="383">
      <c r="A383" s="105"/>
      <c r="B383" s="88" t="str">
        <f aca="false">IF(import!A383="","",import!A383)</f>
        <v/>
      </c>
      <c r="C383" s="88" t="str">
        <f aca="false">IF(import!E383="","",import!E383)</f>
        <v/>
      </c>
      <c r="D383" s="88" t="str">
        <f aca="false">IF(import!D383="","",import!D383)</f>
        <v/>
      </c>
      <c r="E383" s="88" t="str">
        <f aca="false">IF(import!B383="","",import!B383)</f>
        <v/>
      </c>
      <c r="F383" s="88" t="str">
        <f aca="false">IF(import!I383="","",import!I383)</f>
        <v/>
      </c>
      <c r="G383" s="88" t="str">
        <f aca="false">IF(import!N383="","",import!N383)</f>
        <v/>
      </c>
      <c r="H383" s="88" t="str">
        <f aca="false">IF(import!K383="","",import!K383)</f>
        <v/>
      </c>
      <c r="I383" s="89" t="str">
        <f aca="false">IF(H383="","",G383-H383)</f>
        <v/>
      </c>
      <c r="K383" s="88" t="str">
        <f aca="false">IF(import!AA383="","",import!AA383)</f>
        <v/>
      </c>
      <c r="L383" s="91"/>
      <c r="M383" s="139"/>
      <c r="N383" s="140"/>
      <c r="O383" s="88" t="str">
        <f aca="false">IF(import!Y383="","",import!Y383)</f>
        <v/>
      </c>
      <c r="P383" s="141"/>
      <c r="Q383" s="141"/>
      <c r="R383" s="141"/>
      <c r="S383" s="142"/>
      <c r="U383" s="76"/>
      <c r="V383" s="136"/>
      <c r="W383" s="76"/>
      <c r="X383" s="76"/>
    </row>
    <row collapsed="false" customFormat="false" customHeight="true" hidden="false" ht="25.5" outlineLevel="0" r="384">
      <c r="A384" s="105"/>
      <c r="B384" s="88" t="str">
        <f aca="false">IF(import!A384="","",import!A384)</f>
        <v/>
      </c>
      <c r="C384" s="88" t="str">
        <f aca="false">IF(import!E384="","",import!E384)</f>
        <v/>
      </c>
      <c r="D384" s="88" t="str">
        <f aca="false">IF(import!D384="","",import!D384)</f>
        <v/>
      </c>
      <c r="E384" s="88" t="str">
        <f aca="false">IF(import!B384="","",import!B384)</f>
        <v/>
      </c>
      <c r="F384" s="88" t="str">
        <f aca="false">IF(import!I384="","",import!I384)</f>
        <v/>
      </c>
      <c r="G384" s="88" t="str">
        <f aca="false">IF(import!N384="","",import!N384)</f>
        <v/>
      </c>
      <c r="H384" s="88" t="str">
        <f aca="false">IF(import!K384="","",import!K384)</f>
        <v/>
      </c>
      <c r="I384" s="89" t="str">
        <f aca="false">IF(H384="","",G384-H384)</f>
        <v/>
      </c>
      <c r="K384" s="88" t="str">
        <f aca="false">IF(import!AA384="","",import!AA384)</f>
        <v/>
      </c>
      <c r="L384" s="91"/>
      <c r="M384" s="139"/>
      <c r="N384" s="140"/>
      <c r="O384" s="88" t="str">
        <f aca="false">IF(import!Y384="","",import!Y384)</f>
        <v/>
      </c>
      <c r="P384" s="141"/>
      <c r="Q384" s="141"/>
      <c r="R384" s="141"/>
      <c r="S384" s="142"/>
      <c r="U384" s="76"/>
      <c r="V384" s="136"/>
      <c r="W384" s="76"/>
      <c r="X384" s="76"/>
    </row>
    <row collapsed="false" customFormat="false" customHeight="true" hidden="false" ht="25.5" outlineLevel="0" r="385">
      <c r="A385" s="105"/>
      <c r="B385" s="88" t="str">
        <f aca="false">IF(import!A385="","",import!A385)</f>
        <v/>
      </c>
      <c r="C385" s="88" t="str">
        <f aca="false">IF(import!E385="","",import!E385)</f>
        <v/>
      </c>
      <c r="D385" s="88" t="str">
        <f aca="false">IF(import!D385="","",import!D385)</f>
        <v/>
      </c>
      <c r="E385" s="88" t="str">
        <f aca="false">IF(import!B385="","",import!B385)</f>
        <v/>
      </c>
      <c r="F385" s="88" t="str">
        <f aca="false">IF(import!I385="","",import!I385)</f>
        <v/>
      </c>
      <c r="G385" s="88" t="str">
        <f aca="false">IF(import!N385="","",import!N385)</f>
        <v/>
      </c>
      <c r="H385" s="88" t="str">
        <f aca="false">IF(import!K385="","",import!K385)</f>
        <v/>
      </c>
      <c r="I385" s="89" t="str">
        <f aca="false">IF(H385="","",G385-H385)</f>
        <v/>
      </c>
      <c r="K385" s="88" t="str">
        <f aca="false">IF(import!AA385="","",import!AA385)</f>
        <v/>
      </c>
      <c r="L385" s="91"/>
      <c r="M385" s="139"/>
      <c r="N385" s="140"/>
      <c r="O385" s="88" t="str">
        <f aca="false">IF(import!Y385="","",import!Y385)</f>
        <v/>
      </c>
      <c r="P385" s="141"/>
      <c r="Q385" s="141"/>
      <c r="R385" s="141"/>
      <c r="S385" s="142"/>
      <c r="U385" s="76"/>
      <c r="V385" s="136"/>
      <c r="W385" s="76"/>
      <c r="X385" s="76"/>
    </row>
    <row collapsed="false" customFormat="false" customHeight="true" hidden="false" ht="25.5" outlineLevel="0" r="386">
      <c r="A386" s="105"/>
      <c r="B386" s="88" t="str">
        <f aca="false">IF(import!A386="","",import!A386)</f>
        <v/>
      </c>
      <c r="C386" s="88" t="str">
        <f aca="false">IF(import!E386="","",import!E386)</f>
        <v/>
      </c>
      <c r="D386" s="88" t="str">
        <f aca="false">IF(import!D386="","",import!D386)</f>
        <v/>
      </c>
      <c r="E386" s="88" t="str">
        <f aca="false">IF(import!B386="","",import!B386)</f>
        <v/>
      </c>
      <c r="F386" s="88" t="str">
        <f aca="false">IF(import!I386="","",import!I386)</f>
        <v/>
      </c>
      <c r="G386" s="88" t="str">
        <f aca="false">IF(import!N386="","",import!N386)</f>
        <v/>
      </c>
      <c r="H386" s="88" t="str">
        <f aca="false">IF(import!K386="","",import!K386)</f>
        <v/>
      </c>
      <c r="I386" s="89" t="str">
        <f aca="false">IF(H386="","",G386-H386)</f>
        <v/>
      </c>
      <c r="K386" s="88" t="str">
        <f aca="false">IF(import!AA386="","",import!AA386)</f>
        <v/>
      </c>
      <c r="L386" s="91"/>
      <c r="M386" s="139"/>
      <c r="N386" s="140"/>
      <c r="O386" s="88" t="str">
        <f aca="false">IF(import!Y386="","",import!Y386)</f>
        <v/>
      </c>
      <c r="P386" s="141"/>
      <c r="Q386" s="141"/>
      <c r="R386" s="141"/>
      <c r="S386" s="142"/>
      <c r="U386" s="76"/>
      <c r="V386" s="136"/>
      <c r="W386" s="76"/>
      <c r="X386" s="76"/>
    </row>
    <row collapsed="false" customFormat="false" customHeight="true" hidden="false" ht="25.5" outlineLevel="0" r="387">
      <c r="A387" s="105"/>
      <c r="B387" s="88" t="str">
        <f aca="false">IF(import!A387="","",import!A387)</f>
        <v/>
      </c>
      <c r="C387" s="88" t="str">
        <f aca="false">IF(import!E387="","",import!E387)</f>
        <v/>
      </c>
      <c r="D387" s="88" t="str">
        <f aca="false">IF(import!D387="","",import!D387)</f>
        <v/>
      </c>
      <c r="E387" s="88" t="str">
        <f aca="false">IF(import!B387="","",import!B387)</f>
        <v/>
      </c>
      <c r="F387" s="88" t="str">
        <f aca="false">IF(import!I387="","",import!I387)</f>
        <v/>
      </c>
      <c r="G387" s="88" t="str">
        <f aca="false">IF(import!N387="","",import!N387)</f>
        <v/>
      </c>
      <c r="H387" s="88" t="str">
        <f aca="false">IF(import!K387="","",import!K387)</f>
        <v/>
      </c>
      <c r="I387" s="89" t="str">
        <f aca="false">IF(H387="","",G387-H387)</f>
        <v/>
      </c>
      <c r="K387" s="88" t="str">
        <f aca="false">IF(import!AA387="","",import!AA387)</f>
        <v/>
      </c>
      <c r="L387" s="91"/>
      <c r="M387" s="139"/>
      <c r="N387" s="140"/>
      <c r="O387" s="88" t="str">
        <f aca="false">IF(import!Y387="","",import!Y387)</f>
        <v/>
      </c>
      <c r="P387" s="141"/>
      <c r="Q387" s="141"/>
      <c r="R387" s="141"/>
      <c r="S387" s="142"/>
      <c r="U387" s="76"/>
      <c r="V387" s="136"/>
      <c r="W387" s="76"/>
      <c r="X387" s="76"/>
    </row>
    <row collapsed="false" customFormat="false" customHeight="true" hidden="false" ht="25.5" outlineLevel="0" r="388">
      <c r="A388" s="105"/>
      <c r="B388" s="88" t="str">
        <f aca="false">IF(import!A388="","",import!A388)</f>
        <v/>
      </c>
      <c r="C388" s="88" t="str">
        <f aca="false">IF(import!E388="","",import!E388)</f>
        <v/>
      </c>
      <c r="D388" s="88" t="str">
        <f aca="false">IF(import!D388="","",import!D388)</f>
        <v/>
      </c>
      <c r="E388" s="88" t="str">
        <f aca="false">IF(import!B388="","",import!B388)</f>
        <v/>
      </c>
      <c r="F388" s="88" t="str">
        <f aca="false">IF(import!I388="","",import!I388)</f>
        <v/>
      </c>
      <c r="G388" s="88" t="str">
        <f aca="false">IF(import!N388="","",import!N388)</f>
        <v/>
      </c>
      <c r="H388" s="88" t="str">
        <f aca="false">IF(import!K388="","",import!K388)</f>
        <v/>
      </c>
      <c r="I388" s="89" t="str">
        <f aca="false">IF(H388="","",G388-H388)</f>
        <v/>
      </c>
      <c r="K388" s="88" t="str">
        <f aca="false">IF(import!AA388="","",import!AA388)</f>
        <v/>
      </c>
      <c r="L388" s="91"/>
      <c r="M388" s="139"/>
      <c r="N388" s="140"/>
      <c r="O388" s="88" t="str">
        <f aca="false">IF(import!Y388="","",import!Y388)</f>
        <v/>
      </c>
      <c r="P388" s="141"/>
      <c r="Q388" s="141"/>
      <c r="R388" s="141"/>
      <c r="S388" s="142"/>
      <c r="U388" s="76"/>
      <c r="V388" s="136"/>
      <c r="W388" s="76"/>
      <c r="X388" s="76"/>
    </row>
    <row collapsed="false" customFormat="false" customHeight="true" hidden="false" ht="25.5" outlineLevel="0" r="389">
      <c r="A389" s="105"/>
      <c r="B389" s="88" t="str">
        <f aca="false">IF(import!A389="","",import!A389)</f>
        <v/>
      </c>
      <c r="C389" s="88" t="str">
        <f aca="false">IF(import!E389="","",import!E389)</f>
        <v/>
      </c>
      <c r="D389" s="88" t="str">
        <f aca="false">IF(import!D389="","",import!D389)</f>
        <v/>
      </c>
      <c r="E389" s="88" t="str">
        <f aca="false">IF(import!B389="","",import!B389)</f>
        <v/>
      </c>
      <c r="F389" s="88" t="str">
        <f aca="false">IF(import!I389="","",import!I389)</f>
        <v/>
      </c>
      <c r="G389" s="88" t="str">
        <f aca="false">IF(import!N389="","",import!N389)</f>
        <v/>
      </c>
      <c r="H389" s="88" t="str">
        <f aca="false">IF(import!K389="","",import!K389)</f>
        <v/>
      </c>
      <c r="I389" s="89" t="str">
        <f aca="false">IF(H389="","",G389-H389)</f>
        <v/>
      </c>
      <c r="K389" s="88" t="str">
        <f aca="false">IF(import!AA389="","",import!AA389)</f>
        <v/>
      </c>
      <c r="L389" s="91"/>
      <c r="M389" s="139"/>
      <c r="N389" s="140"/>
      <c r="O389" s="88" t="str">
        <f aca="false">IF(import!Y389="","",import!Y389)</f>
        <v/>
      </c>
      <c r="P389" s="141"/>
      <c r="Q389" s="141"/>
      <c r="R389" s="141"/>
      <c r="S389" s="142"/>
      <c r="U389" s="76"/>
      <c r="V389" s="136"/>
      <c r="W389" s="76"/>
      <c r="X389" s="76"/>
    </row>
    <row collapsed="false" customFormat="false" customHeight="true" hidden="false" ht="25.5" outlineLevel="0" r="390">
      <c r="A390" s="105"/>
      <c r="B390" s="88" t="str">
        <f aca="false">IF(import!A390="","",import!A390)</f>
        <v/>
      </c>
      <c r="C390" s="88" t="str">
        <f aca="false">IF(import!E390="","",import!E390)</f>
        <v/>
      </c>
      <c r="D390" s="88" t="str">
        <f aca="false">IF(import!D390="","",import!D390)</f>
        <v/>
      </c>
      <c r="E390" s="88" t="str">
        <f aca="false">IF(import!B390="","",import!B390)</f>
        <v/>
      </c>
      <c r="F390" s="88" t="str">
        <f aca="false">IF(import!I390="","",import!I390)</f>
        <v/>
      </c>
      <c r="G390" s="88" t="str">
        <f aca="false">IF(import!N390="","",import!N390)</f>
        <v/>
      </c>
      <c r="H390" s="88" t="str">
        <f aca="false">IF(import!K390="","",import!K390)</f>
        <v/>
      </c>
      <c r="I390" s="89" t="str">
        <f aca="false">IF(H390="","",G390-H390)</f>
        <v/>
      </c>
      <c r="K390" s="88" t="str">
        <f aca="false">IF(import!AA390="","",import!AA390)</f>
        <v/>
      </c>
      <c r="L390" s="91"/>
      <c r="M390" s="139"/>
      <c r="N390" s="140"/>
      <c r="O390" s="88" t="str">
        <f aca="false">IF(import!Y390="","",import!Y390)</f>
        <v/>
      </c>
      <c r="P390" s="141"/>
      <c r="Q390" s="141"/>
      <c r="R390" s="141"/>
      <c r="S390" s="142"/>
      <c r="U390" s="76"/>
      <c r="V390" s="136"/>
      <c r="W390" s="76"/>
      <c r="X390" s="76"/>
    </row>
    <row collapsed="false" customFormat="false" customHeight="true" hidden="false" ht="25.5" outlineLevel="0" r="391">
      <c r="A391" s="105"/>
      <c r="B391" s="88" t="str">
        <f aca="false">IF(import!A391="","",import!A391)</f>
        <v/>
      </c>
      <c r="C391" s="88" t="str">
        <f aca="false">IF(import!E391="","",import!E391)</f>
        <v/>
      </c>
      <c r="D391" s="88" t="str">
        <f aca="false">IF(import!D391="","",import!D391)</f>
        <v/>
      </c>
      <c r="E391" s="88" t="str">
        <f aca="false">IF(import!B391="","",import!B391)</f>
        <v/>
      </c>
      <c r="F391" s="88" t="str">
        <f aca="false">IF(import!I391="","",import!I391)</f>
        <v/>
      </c>
      <c r="G391" s="88" t="str">
        <f aca="false">IF(import!N391="","",import!N391)</f>
        <v/>
      </c>
      <c r="H391" s="88" t="str">
        <f aca="false">IF(import!K391="","",import!K391)</f>
        <v/>
      </c>
      <c r="I391" s="89" t="str">
        <f aca="false">IF(H391="","",G391-H391)</f>
        <v/>
      </c>
      <c r="K391" s="88" t="str">
        <f aca="false">IF(import!AA391="","",import!AA391)</f>
        <v/>
      </c>
      <c r="L391" s="91"/>
      <c r="M391" s="139"/>
      <c r="N391" s="140"/>
      <c r="O391" s="88" t="str">
        <f aca="false">IF(import!Y391="","",import!Y391)</f>
        <v/>
      </c>
      <c r="P391" s="141"/>
      <c r="Q391" s="141"/>
      <c r="R391" s="141"/>
      <c r="S391" s="142"/>
      <c r="U391" s="76"/>
      <c r="V391" s="136"/>
      <c r="W391" s="76"/>
      <c r="X391" s="76"/>
    </row>
    <row collapsed="false" customFormat="false" customHeight="true" hidden="false" ht="25.5" outlineLevel="0" r="392">
      <c r="A392" s="105"/>
      <c r="B392" s="88" t="str">
        <f aca="false">IF(import!A392="","",import!A392)</f>
        <v/>
      </c>
      <c r="C392" s="88" t="str">
        <f aca="false">IF(import!E392="","",import!E392)</f>
        <v/>
      </c>
      <c r="D392" s="88" t="str">
        <f aca="false">IF(import!D392="","",import!D392)</f>
        <v/>
      </c>
      <c r="E392" s="88" t="str">
        <f aca="false">IF(import!B392="","",import!B392)</f>
        <v/>
      </c>
      <c r="F392" s="88" t="str">
        <f aca="false">IF(import!I392="","",import!I392)</f>
        <v/>
      </c>
      <c r="G392" s="88" t="str">
        <f aca="false">IF(import!N392="","",import!N392)</f>
        <v/>
      </c>
      <c r="H392" s="88" t="str">
        <f aca="false">IF(import!K392="","",import!K392)</f>
        <v/>
      </c>
      <c r="I392" s="89" t="str">
        <f aca="false">IF(H392="","",G392-H392)</f>
        <v/>
      </c>
      <c r="K392" s="88" t="str">
        <f aca="false">IF(import!AA392="","",import!AA392)</f>
        <v/>
      </c>
      <c r="L392" s="91"/>
      <c r="M392" s="139"/>
      <c r="N392" s="140"/>
      <c r="O392" s="88" t="str">
        <f aca="false">IF(import!Y392="","",import!Y392)</f>
        <v/>
      </c>
      <c r="P392" s="141"/>
      <c r="Q392" s="141"/>
      <c r="R392" s="141"/>
      <c r="S392" s="142"/>
      <c r="U392" s="76"/>
      <c r="V392" s="136"/>
      <c r="W392" s="76"/>
      <c r="X392" s="76"/>
    </row>
    <row collapsed="false" customFormat="false" customHeight="true" hidden="false" ht="25.5" outlineLevel="0" r="393">
      <c r="A393" s="105"/>
      <c r="B393" s="88" t="str">
        <f aca="false">IF(import!A393="","",import!A393)</f>
        <v/>
      </c>
      <c r="C393" s="88" t="str">
        <f aca="false">IF(import!E393="","",import!E393)</f>
        <v/>
      </c>
      <c r="D393" s="88" t="str">
        <f aca="false">IF(import!D393="","",import!D393)</f>
        <v/>
      </c>
      <c r="E393" s="88" t="str">
        <f aca="false">IF(import!B393="","",import!B393)</f>
        <v/>
      </c>
      <c r="F393" s="88" t="str">
        <f aca="false">IF(import!I393="","",import!I393)</f>
        <v/>
      </c>
      <c r="G393" s="88" t="str">
        <f aca="false">IF(import!N393="","",import!N393)</f>
        <v/>
      </c>
      <c r="H393" s="88" t="str">
        <f aca="false">IF(import!K393="","",import!K393)</f>
        <v/>
      </c>
      <c r="I393" s="89" t="str">
        <f aca="false">IF(H393="","",G393-H393)</f>
        <v/>
      </c>
      <c r="K393" s="88" t="str">
        <f aca="false">IF(import!AA393="","",import!AA393)</f>
        <v/>
      </c>
      <c r="L393" s="91"/>
      <c r="M393" s="139"/>
      <c r="N393" s="140"/>
      <c r="O393" s="88" t="str">
        <f aca="false">IF(import!Y393="","",import!Y393)</f>
        <v/>
      </c>
      <c r="P393" s="141"/>
      <c r="Q393" s="141"/>
      <c r="R393" s="141"/>
      <c r="S393" s="142"/>
      <c r="U393" s="76"/>
      <c r="V393" s="136"/>
      <c r="W393" s="76"/>
      <c r="X393" s="76"/>
    </row>
    <row collapsed="false" customFormat="false" customHeight="true" hidden="false" ht="25.5" outlineLevel="0" r="394">
      <c r="A394" s="105"/>
      <c r="B394" s="88" t="str">
        <f aca="false">IF(import!A394="","",import!A394)</f>
        <v/>
      </c>
      <c r="C394" s="88" t="str">
        <f aca="false">IF(import!E394="","",import!E394)</f>
        <v/>
      </c>
      <c r="D394" s="88" t="str">
        <f aca="false">IF(import!D394="","",import!D394)</f>
        <v/>
      </c>
      <c r="E394" s="88" t="str">
        <f aca="false">IF(import!B394="","",import!B394)</f>
        <v/>
      </c>
      <c r="F394" s="88" t="str">
        <f aca="false">IF(import!I394="","",import!I394)</f>
        <v/>
      </c>
      <c r="G394" s="88" t="str">
        <f aca="false">IF(import!N394="","",import!N394)</f>
        <v/>
      </c>
      <c r="H394" s="88" t="str">
        <f aca="false">IF(import!K394="","",import!K394)</f>
        <v/>
      </c>
      <c r="I394" s="89" t="str">
        <f aca="false">IF(H394="","",G394-H394)</f>
        <v/>
      </c>
      <c r="K394" s="88" t="str">
        <f aca="false">IF(import!AA394="","",import!AA394)</f>
        <v/>
      </c>
      <c r="L394" s="91"/>
      <c r="M394" s="139"/>
      <c r="N394" s="140"/>
      <c r="O394" s="88" t="str">
        <f aca="false">IF(import!Y394="","",import!Y394)</f>
        <v/>
      </c>
      <c r="P394" s="141"/>
      <c r="Q394" s="141"/>
      <c r="R394" s="141"/>
      <c r="S394" s="142"/>
      <c r="U394" s="76"/>
      <c r="V394" s="136"/>
      <c r="W394" s="76"/>
      <c r="X394" s="76"/>
    </row>
    <row collapsed="false" customFormat="false" customHeight="true" hidden="false" ht="25.5" outlineLevel="0" r="395">
      <c r="A395" s="105"/>
      <c r="B395" s="88" t="str">
        <f aca="false">IF(import!A395="","",import!A395)</f>
        <v/>
      </c>
      <c r="C395" s="88" t="str">
        <f aca="false">IF(import!E395="","",import!E395)</f>
        <v/>
      </c>
      <c r="D395" s="88" t="str">
        <f aca="false">IF(import!D395="","",import!D395)</f>
        <v/>
      </c>
      <c r="E395" s="88" t="str">
        <f aca="false">IF(import!B395="","",import!B395)</f>
        <v/>
      </c>
      <c r="F395" s="88" t="str">
        <f aca="false">IF(import!I395="","",import!I395)</f>
        <v/>
      </c>
      <c r="G395" s="88" t="str">
        <f aca="false">IF(import!N395="","",import!N395)</f>
        <v/>
      </c>
      <c r="H395" s="88" t="str">
        <f aca="false">IF(import!K395="","",import!K395)</f>
        <v/>
      </c>
      <c r="I395" s="89" t="str">
        <f aca="false">IF(H395="","",G395-H395)</f>
        <v/>
      </c>
      <c r="K395" s="88" t="str">
        <f aca="false">IF(import!AA395="","",import!AA395)</f>
        <v/>
      </c>
      <c r="L395" s="91"/>
      <c r="M395" s="139"/>
      <c r="N395" s="140"/>
      <c r="O395" s="88" t="str">
        <f aca="false">IF(import!Y395="","",import!Y395)</f>
        <v/>
      </c>
      <c r="P395" s="141"/>
      <c r="Q395" s="141"/>
      <c r="R395" s="141"/>
      <c r="S395" s="142"/>
      <c r="U395" s="76"/>
      <c r="V395" s="136"/>
      <c r="W395" s="76"/>
      <c r="X395" s="76"/>
    </row>
    <row collapsed="false" customFormat="false" customHeight="true" hidden="false" ht="25.5" outlineLevel="0" r="396">
      <c r="A396" s="105"/>
      <c r="B396" s="88" t="str">
        <f aca="false">IF(import!A396="","",import!A396)</f>
        <v/>
      </c>
      <c r="C396" s="88" t="str">
        <f aca="false">IF(import!E396="","",import!E396)</f>
        <v/>
      </c>
      <c r="D396" s="88" t="str">
        <f aca="false">IF(import!D396="","",import!D396)</f>
        <v/>
      </c>
      <c r="E396" s="88" t="str">
        <f aca="false">IF(import!B396="","",import!B396)</f>
        <v/>
      </c>
      <c r="F396" s="88" t="str">
        <f aca="false">IF(import!I396="","",import!I396)</f>
        <v/>
      </c>
      <c r="G396" s="88" t="str">
        <f aca="false">IF(import!N396="","",import!N396)</f>
        <v/>
      </c>
      <c r="H396" s="88" t="str">
        <f aca="false">IF(import!K396="","",import!K396)</f>
        <v/>
      </c>
      <c r="I396" s="89" t="str">
        <f aca="false">IF(H396="","",G396-H396)</f>
        <v/>
      </c>
      <c r="K396" s="88" t="str">
        <f aca="false">IF(import!AA396="","",import!AA396)</f>
        <v/>
      </c>
      <c r="L396" s="91"/>
      <c r="M396" s="139"/>
      <c r="N396" s="140"/>
      <c r="O396" s="88" t="str">
        <f aca="false">IF(import!Y396="","",import!Y396)</f>
        <v/>
      </c>
      <c r="P396" s="141"/>
      <c r="Q396" s="141"/>
      <c r="R396" s="141"/>
      <c r="S396" s="142"/>
      <c r="U396" s="76"/>
      <c r="V396" s="136"/>
      <c r="W396" s="76"/>
      <c r="X396" s="76"/>
    </row>
    <row collapsed="false" customFormat="false" customHeight="true" hidden="false" ht="25.5" outlineLevel="0" r="397">
      <c r="A397" s="105"/>
      <c r="B397" s="88" t="str">
        <f aca="false">IF(import!A397="","",import!A397)</f>
        <v/>
      </c>
      <c r="C397" s="88" t="str">
        <f aca="false">IF(import!E397="","",import!E397)</f>
        <v/>
      </c>
      <c r="D397" s="88" t="str">
        <f aca="false">IF(import!D397="","",import!D397)</f>
        <v/>
      </c>
      <c r="E397" s="88" t="str">
        <f aca="false">IF(import!B397="","",import!B397)</f>
        <v/>
      </c>
      <c r="F397" s="88" t="str">
        <f aca="false">IF(import!I397="","",import!I397)</f>
        <v/>
      </c>
      <c r="G397" s="88" t="str">
        <f aca="false">IF(import!N397="","",import!N397)</f>
        <v/>
      </c>
      <c r="H397" s="88" t="str">
        <f aca="false">IF(import!K397="","",import!K397)</f>
        <v/>
      </c>
      <c r="I397" s="89" t="str">
        <f aca="false">IF(H397="","",G397-H397)</f>
        <v/>
      </c>
      <c r="K397" s="88" t="str">
        <f aca="false">IF(import!AA397="","",import!AA397)</f>
        <v/>
      </c>
      <c r="L397" s="91"/>
      <c r="M397" s="139"/>
      <c r="N397" s="140"/>
      <c r="O397" s="88" t="str">
        <f aca="false">IF(import!Y397="","",import!Y397)</f>
        <v/>
      </c>
      <c r="P397" s="141"/>
      <c r="Q397" s="141"/>
      <c r="R397" s="141"/>
      <c r="S397" s="142"/>
      <c r="U397" s="76"/>
      <c r="V397" s="136"/>
      <c r="W397" s="76"/>
      <c r="X397" s="76"/>
    </row>
    <row collapsed="false" customFormat="false" customHeight="true" hidden="false" ht="25.5" outlineLevel="0" r="398">
      <c r="A398" s="105"/>
      <c r="B398" s="88" t="str">
        <f aca="false">IF(import!A398="","",import!A398)</f>
        <v/>
      </c>
      <c r="C398" s="88" t="str">
        <f aca="false">IF(import!E398="","",import!E398)</f>
        <v/>
      </c>
      <c r="D398" s="88" t="str">
        <f aca="false">IF(import!D398="","",import!D398)</f>
        <v/>
      </c>
      <c r="E398" s="88" t="str">
        <f aca="false">IF(import!B398="","",import!B398)</f>
        <v/>
      </c>
      <c r="F398" s="88" t="str">
        <f aca="false">IF(import!I398="","",import!I398)</f>
        <v/>
      </c>
      <c r="G398" s="88" t="str">
        <f aca="false">IF(import!N398="","",import!N398)</f>
        <v/>
      </c>
      <c r="H398" s="88" t="str">
        <f aca="false">IF(import!K398="","",import!K398)</f>
        <v/>
      </c>
      <c r="I398" s="89" t="str">
        <f aca="false">IF(H398="","",G398-H398)</f>
        <v/>
      </c>
      <c r="K398" s="88" t="str">
        <f aca="false">IF(import!AA398="","",import!AA398)</f>
        <v/>
      </c>
      <c r="L398" s="91"/>
      <c r="M398" s="139"/>
      <c r="N398" s="140"/>
      <c r="O398" s="88" t="str">
        <f aca="false">IF(import!Y398="","",import!Y398)</f>
        <v/>
      </c>
      <c r="P398" s="141"/>
      <c r="Q398" s="141"/>
      <c r="R398" s="141"/>
      <c r="S398" s="142"/>
      <c r="U398" s="76"/>
      <c r="V398" s="136"/>
      <c r="W398" s="76"/>
      <c r="X398" s="76"/>
    </row>
    <row collapsed="false" customFormat="false" customHeight="true" hidden="false" ht="25.5" outlineLevel="0" r="399">
      <c r="A399" s="105"/>
      <c r="B399" s="88" t="str">
        <f aca="false">IF(import!A399="","",import!A399)</f>
        <v/>
      </c>
      <c r="C399" s="88" t="str">
        <f aca="false">IF(import!E399="","",import!E399)</f>
        <v/>
      </c>
      <c r="D399" s="88" t="str">
        <f aca="false">IF(import!D399="","",import!D399)</f>
        <v/>
      </c>
      <c r="E399" s="88" t="str">
        <f aca="false">IF(import!B399="","",import!B399)</f>
        <v/>
      </c>
      <c r="F399" s="88" t="str">
        <f aca="false">IF(import!I399="","",import!I399)</f>
        <v/>
      </c>
      <c r="G399" s="88" t="str">
        <f aca="false">IF(import!N399="","",import!N399)</f>
        <v/>
      </c>
      <c r="H399" s="88" t="str">
        <f aca="false">IF(import!K399="","",import!K399)</f>
        <v/>
      </c>
      <c r="I399" s="89" t="str">
        <f aca="false">IF(H399="","",G399-H399)</f>
        <v/>
      </c>
      <c r="K399" s="88" t="str">
        <f aca="false">IF(import!AA399="","",import!AA399)</f>
        <v/>
      </c>
      <c r="L399" s="91"/>
      <c r="M399" s="139"/>
      <c r="N399" s="140"/>
      <c r="O399" s="88" t="str">
        <f aca="false">IF(import!Y399="","",import!Y399)</f>
        <v/>
      </c>
      <c r="P399" s="141"/>
      <c r="Q399" s="141"/>
      <c r="R399" s="141"/>
      <c r="S399" s="142"/>
      <c r="U399" s="76"/>
      <c r="V399" s="136"/>
      <c r="W399" s="76"/>
      <c r="X399" s="76"/>
    </row>
    <row collapsed="false" customFormat="false" customHeight="true" hidden="false" ht="25.5" outlineLevel="0" r="400">
      <c r="A400" s="105"/>
      <c r="B400" s="88" t="str">
        <f aca="false">IF(import!A400="","",import!A400)</f>
        <v/>
      </c>
      <c r="C400" s="88" t="str">
        <f aca="false">IF(import!E400="","",import!E400)</f>
        <v/>
      </c>
      <c r="D400" s="88" t="str">
        <f aca="false">IF(import!D400="","",import!D400)</f>
        <v/>
      </c>
      <c r="E400" s="88" t="str">
        <f aca="false">IF(import!B400="","",import!B400)</f>
        <v/>
      </c>
      <c r="F400" s="88" t="str">
        <f aca="false">IF(import!I400="","",import!I400)</f>
        <v/>
      </c>
      <c r="G400" s="88" t="str">
        <f aca="false">IF(import!N400="","",import!N400)</f>
        <v/>
      </c>
      <c r="H400" s="88" t="str">
        <f aca="false">IF(import!K400="","",import!K400)</f>
        <v/>
      </c>
      <c r="I400" s="89" t="str">
        <f aca="false">IF(H400="","",G400-H400)</f>
        <v/>
      </c>
      <c r="K400" s="88" t="str">
        <f aca="false">IF(import!AA400="","",import!AA400)</f>
        <v/>
      </c>
      <c r="L400" s="91"/>
      <c r="M400" s="139"/>
      <c r="N400" s="140"/>
      <c r="O400" s="88" t="str">
        <f aca="false">IF(import!Y400="","",import!Y400)</f>
        <v/>
      </c>
      <c r="P400" s="141"/>
      <c r="Q400" s="141"/>
      <c r="R400" s="141"/>
      <c r="S400" s="142"/>
      <c r="U400" s="76"/>
      <c r="V400" s="136"/>
      <c r="W400" s="76"/>
      <c r="X400" s="76"/>
    </row>
    <row collapsed="false" customFormat="false" customHeight="true" hidden="false" ht="25.5" outlineLevel="0" r="401">
      <c r="A401" s="105"/>
      <c r="B401" s="88" t="str">
        <f aca="false">IF(import!A401="","",import!A401)</f>
        <v/>
      </c>
      <c r="C401" s="88" t="str">
        <f aca="false">IF(import!E401="","",import!E401)</f>
        <v/>
      </c>
      <c r="D401" s="88" t="str">
        <f aca="false">IF(import!D401="","",import!D401)</f>
        <v/>
      </c>
      <c r="E401" s="88" t="str">
        <f aca="false">IF(import!B401="","",import!B401)</f>
        <v/>
      </c>
      <c r="F401" s="88" t="str">
        <f aca="false">IF(import!I401="","",import!I401)</f>
        <v/>
      </c>
      <c r="G401" s="88" t="str">
        <f aca="false">IF(import!N401="","",import!N401)</f>
        <v/>
      </c>
      <c r="H401" s="88" t="str">
        <f aca="false">IF(import!K401="","",import!K401)</f>
        <v/>
      </c>
      <c r="I401" s="89" t="str">
        <f aca="false">IF(H401="","",G401-H401)</f>
        <v/>
      </c>
      <c r="K401" s="88" t="str">
        <f aca="false">IF(import!AA401="","",import!AA401)</f>
        <v/>
      </c>
      <c r="L401" s="91"/>
      <c r="M401" s="139"/>
      <c r="N401" s="140"/>
      <c r="O401" s="88" t="str">
        <f aca="false">IF(import!Y401="","",import!Y401)</f>
        <v/>
      </c>
      <c r="P401" s="141"/>
      <c r="Q401" s="141"/>
      <c r="R401" s="141"/>
      <c r="S401" s="142"/>
      <c r="U401" s="76"/>
      <c r="V401" s="136"/>
      <c r="W401" s="76"/>
      <c r="X401" s="76"/>
    </row>
    <row collapsed="false" customFormat="false" customHeight="true" hidden="false" ht="25.5" outlineLevel="0" r="402">
      <c r="A402" s="105"/>
      <c r="B402" s="88" t="str">
        <f aca="false">IF(import!A402="","",import!A402)</f>
        <v/>
      </c>
      <c r="C402" s="88" t="str">
        <f aca="false">IF(import!E402="","",import!E402)</f>
        <v/>
      </c>
      <c r="D402" s="88" t="str">
        <f aca="false">IF(import!D402="","",import!D402)</f>
        <v/>
      </c>
      <c r="E402" s="88" t="str">
        <f aca="false">IF(import!B402="","",import!B402)</f>
        <v/>
      </c>
      <c r="F402" s="88" t="str">
        <f aca="false">IF(import!I402="","",import!I402)</f>
        <v/>
      </c>
      <c r="G402" s="88" t="str">
        <f aca="false">IF(import!N402="","",import!N402)</f>
        <v/>
      </c>
      <c r="H402" s="88" t="str">
        <f aca="false">IF(import!K402="","",import!K402)</f>
        <v/>
      </c>
      <c r="I402" s="89" t="str">
        <f aca="false">IF(H402="","",G402-H402)</f>
        <v/>
      </c>
      <c r="K402" s="88" t="str">
        <f aca="false">IF(import!AA402="","",import!AA402)</f>
        <v/>
      </c>
      <c r="L402" s="91"/>
      <c r="M402" s="139"/>
      <c r="N402" s="140"/>
      <c r="O402" s="88" t="str">
        <f aca="false">IF(import!Y402="","",import!Y402)</f>
        <v/>
      </c>
      <c r="P402" s="141"/>
      <c r="Q402" s="141"/>
      <c r="R402" s="141"/>
      <c r="S402" s="142"/>
      <c r="U402" s="76"/>
      <c r="V402" s="136"/>
      <c r="W402" s="76"/>
      <c r="X402" s="76"/>
    </row>
    <row collapsed="false" customFormat="false" customHeight="true" hidden="false" ht="25.5" outlineLevel="0" r="403">
      <c r="A403" s="105"/>
      <c r="B403" s="88" t="str">
        <f aca="false">IF(import!A403="","",import!A403)</f>
        <v/>
      </c>
      <c r="C403" s="88" t="str">
        <f aca="false">IF(import!E403="","",import!E403)</f>
        <v/>
      </c>
      <c r="D403" s="88" t="str">
        <f aca="false">IF(import!D403="","",import!D403)</f>
        <v/>
      </c>
      <c r="E403" s="88" t="str">
        <f aca="false">IF(import!B403="","",import!B403)</f>
        <v/>
      </c>
      <c r="F403" s="88" t="str">
        <f aca="false">IF(import!I403="","",import!I403)</f>
        <v/>
      </c>
      <c r="G403" s="88" t="str">
        <f aca="false">IF(import!N403="","",import!N403)</f>
        <v/>
      </c>
      <c r="H403" s="88" t="str">
        <f aca="false">IF(import!K403="","",import!K403)</f>
        <v/>
      </c>
      <c r="I403" s="89" t="str">
        <f aca="false">IF(H403="","",G403-H403)</f>
        <v/>
      </c>
      <c r="K403" s="88" t="str">
        <f aca="false">IF(import!AA403="","",import!AA403)</f>
        <v/>
      </c>
      <c r="L403" s="91"/>
      <c r="M403" s="139"/>
      <c r="N403" s="140"/>
      <c r="O403" s="88" t="str">
        <f aca="false">IF(import!Y403="","",import!Y403)</f>
        <v/>
      </c>
      <c r="P403" s="141"/>
      <c r="Q403" s="141"/>
      <c r="R403" s="141"/>
      <c r="S403" s="142"/>
      <c r="U403" s="76"/>
      <c r="V403" s="136"/>
      <c r="W403" s="76"/>
      <c r="X403" s="76"/>
    </row>
    <row collapsed="false" customFormat="false" customHeight="true" hidden="false" ht="25.5" outlineLevel="0" r="404">
      <c r="A404" s="105"/>
      <c r="B404" s="88" t="str">
        <f aca="false">IF(import!A404="","",import!A404)</f>
        <v/>
      </c>
      <c r="C404" s="88" t="str">
        <f aca="false">IF(import!E404="","",import!E404)</f>
        <v/>
      </c>
      <c r="D404" s="88" t="str">
        <f aca="false">IF(import!D404="","",import!D404)</f>
        <v/>
      </c>
      <c r="E404" s="88" t="str">
        <f aca="false">IF(import!B404="","",import!B404)</f>
        <v/>
      </c>
      <c r="F404" s="88" t="str">
        <f aca="false">IF(import!I404="","",import!I404)</f>
        <v/>
      </c>
      <c r="G404" s="88" t="str">
        <f aca="false">IF(import!N404="","",import!N404)</f>
        <v/>
      </c>
      <c r="H404" s="88" t="str">
        <f aca="false">IF(import!K404="","",import!K404)</f>
        <v/>
      </c>
      <c r="I404" s="89" t="str">
        <f aca="false">IF(H404="","",G404-H404)</f>
        <v/>
      </c>
      <c r="K404" s="88" t="str">
        <f aca="false">IF(import!AA404="","",import!AA404)</f>
        <v/>
      </c>
      <c r="L404" s="91"/>
      <c r="M404" s="139"/>
      <c r="N404" s="140"/>
      <c r="O404" s="88" t="str">
        <f aca="false">IF(import!Y404="","",import!Y404)</f>
        <v/>
      </c>
      <c r="P404" s="141"/>
      <c r="Q404" s="141"/>
      <c r="R404" s="141"/>
      <c r="S404" s="142"/>
      <c r="U404" s="76"/>
      <c r="V404" s="136"/>
      <c r="W404" s="76"/>
      <c r="X404" s="76"/>
    </row>
    <row collapsed="false" customFormat="false" customHeight="true" hidden="false" ht="25.5" outlineLevel="0" r="405">
      <c r="A405" s="105"/>
      <c r="B405" s="88" t="str">
        <f aca="false">IF(import!A405="","",import!A405)</f>
        <v/>
      </c>
      <c r="C405" s="88" t="str">
        <f aca="false">IF(import!E405="","",import!E405)</f>
        <v/>
      </c>
      <c r="D405" s="88" t="str">
        <f aca="false">IF(import!D405="","",import!D405)</f>
        <v/>
      </c>
      <c r="E405" s="88" t="str">
        <f aca="false">IF(import!B405="","",import!B405)</f>
        <v/>
      </c>
      <c r="F405" s="88" t="str">
        <f aca="false">IF(import!I405="","",import!I405)</f>
        <v/>
      </c>
      <c r="G405" s="88" t="str">
        <f aca="false">IF(import!N405="","",import!N405)</f>
        <v/>
      </c>
      <c r="H405" s="88" t="str">
        <f aca="false">IF(import!K405="","",import!K405)</f>
        <v/>
      </c>
      <c r="I405" s="89" t="str">
        <f aca="false">IF(H405="","",G405-H405)</f>
        <v/>
      </c>
      <c r="K405" s="88" t="str">
        <f aca="false">IF(import!AA405="","",import!AA405)</f>
        <v/>
      </c>
      <c r="L405" s="91"/>
      <c r="M405" s="139"/>
      <c r="N405" s="140"/>
      <c r="O405" s="88" t="str">
        <f aca="false">IF(import!Y405="","",import!Y405)</f>
        <v/>
      </c>
      <c r="P405" s="141"/>
      <c r="Q405" s="141"/>
      <c r="R405" s="141"/>
      <c r="S405" s="142"/>
      <c r="U405" s="76"/>
      <c r="V405" s="136"/>
      <c r="W405" s="76"/>
      <c r="X405" s="76"/>
    </row>
    <row collapsed="false" customFormat="false" customHeight="true" hidden="false" ht="25.5" outlineLevel="0" r="406">
      <c r="A406" s="105"/>
      <c r="B406" s="88" t="str">
        <f aca="false">IF(import!A406="","",import!A406)</f>
        <v/>
      </c>
      <c r="C406" s="88" t="str">
        <f aca="false">IF(import!E406="","",import!E406)</f>
        <v/>
      </c>
      <c r="D406" s="88" t="str">
        <f aca="false">IF(import!D406="","",import!D406)</f>
        <v/>
      </c>
      <c r="E406" s="88" t="str">
        <f aca="false">IF(import!B406="","",import!B406)</f>
        <v/>
      </c>
      <c r="F406" s="88" t="str">
        <f aca="false">IF(import!I406="","",import!I406)</f>
        <v/>
      </c>
      <c r="G406" s="88" t="str">
        <f aca="false">IF(import!N406="","",import!N406)</f>
        <v/>
      </c>
      <c r="H406" s="88" t="str">
        <f aca="false">IF(import!K406="","",import!K406)</f>
        <v/>
      </c>
      <c r="I406" s="89" t="str">
        <f aca="false">IF(H406="","",G406-H406)</f>
        <v/>
      </c>
      <c r="K406" s="88" t="str">
        <f aca="false">IF(import!AA406="","",import!AA406)</f>
        <v/>
      </c>
      <c r="L406" s="91"/>
      <c r="M406" s="139"/>
      <c r="N406" s="140"/>
      <c r="O406" s="88" t="str">
        <f aca="false">IF(import!Y406="","",import!Y406)</f>
        <v/>
      </c>
      <c r="P406" s="141"/>
      <c r="Q406" s="141"/>
      <c r="R406" s="141"/>
      <c r="S406" s="142"/>
      <c r="U406" s="76"/>
      <c r="V406" s="136"/>
      <c r="W406" s="76"/>
      <c r="X406" s="76"/>
    </row>
    <row collapsed="false" customFormat="false" customHeight="true" hidden="false" ht="25.5" outlineLevel="0" r="407">
      <c r="A407" s="105"/>
      <c r="B407" s="88" t="str">
        <f aca="false">IF(import!A407="","",import!A407)</f>
        <v/>
      </c>
      <c r="C407" s="88" t="str">
        <f aca="false">IF(import!E407="","",import!E407)</f>
        <v/>
      </c>
      <c r="D407" s="88" t="str">
        <f aca="false">IF(import!D407="","",import!D407)</f>
        <v/>
      </c>
      <c r="E407" s="88" t="str">
        <f aca="false">IF(import!B407="","",import!B407)</f>
        <v/>
      </c>
      <c r="F407" s="88" t="str">
        <f aca="false">IF(import!I407="","",import!I407)</f>
        <v/>
      </c>
      <c r="G407" s="88" t="str">
        <f aca="false">IF(import!N407="","",import!N407)</f>
        <v/>
      </c>
      <c r="H407" s="88" t="str">
        <f aca="false">IF(import!K407="","",import!K407)</f>
        <v/>
      </c>
      <c r="I407" s="89" t="str">
        <f aca="false">IF(H407="","",G407-H407)</f>
        <v/>
      </c>
      <c r="K407" s="88" t="str">
        <f aca="false">IF(import!AA407="","",import!AA407)</f>
        <v/>
      </c>
      <c r="L407" s="91"/>
      <c r="M407" s="139"/>
      <c r="N407" s="140"/>
      <c r="O407" s="88" t="str">
        <f aca="false">IF(import!Y407="","",import!Y407)</f>
        <v/>
      </c>
      <c r="P407" s="141"/>
      <c r="Q407" s="141"/>
      <c r="R407" s="141"/>
      <c r="S407" s="142"/>
      <c r="U407" s="76"/>
      <c r="V407" s="136"/>
      <c r="W407" s="76"/>
      <c r="X407" s="76"/>
    </row>
    <row collapsed="false" customFormat="false" customHeight="true" hidden="false" ht="25.5" outlineLevel="0" r="408">
      <c r="A408" s="105"/>
      <c r="B408" s="88" t="str">
        <f aca="false">IF(import!A408="","",import!A408)</f>
        <v/>
      </c>
      <c r="C408" s="88" t="str">
        <f aca="false">IF(import!E408="","",import!E408)</f>
        <v/>
      </c>
      <c r="D408" s="88" t="str">
        <f aca="false">IF(import!D408="","",import!D408)</f>
        <v/>
      </c>
      <c r="E408" s="88" t="str">
        <f aca="false">IF(import!B408="","",import!B408)</f>
        <v/>
      </c>
      <c r="F408" s="88" t="str">
        <f aca="false">IF(import!I408="","",import!I408)</f>
        <v/>
      </c>
      <c r="G408" s="88" t="str">
        <f aca="false">IF(import!N408="","",import!N408)</f>
        <v/>
      </c>
      <c r="H408" s="88" t="str">
        <f aca="false">IF(import!K408="","",import!K408)</f>
        <v/>
      </c>
      <c r="I408" s="89" t="str">
        <f aca="false">IF(H408="","",G408-H408)</f>
        <v/>
      </c>
      <c r="K408" s="88" t="str">
        <f aca="false">IF(import!AA408="","",import!AA408)</f>
        <v/>
      </c>
      <c r="L408" s="91"/>
      <c r="M408" s="139"/>
      <c r="N408" s="140"/>
      <c r="O408" s="88" t="str">
        <f aca="false">IF(import!Y408="","",import!Y408)</f>
        <v/>
      </c>
      <c r="P408" s="141"/>
      <c r="Q408" s="141"/>
      <c r="R408" s="141"/>
      <c r="S408" s="142"/>
      <c r="U408" s="76"/>
      <c r="V408" s="136"/>
      <c r="W408" s="76"/>
      <c r="X408" s="76"/>
    </row>
    <row collapsed="false" customFormat="false" customHeight="true" hidden="false" ht="25.5" outlineLevel="0" r="409">
      <c r="A409" s="105"/>
      <c r="B409" s="88" t="str">
        <f aca="false">IF(import!A409="","",import!A409)</f>
        <v/>
      </c>
      <c r="C409" s="88" t="str">
        <f aca="false">IF(import!E409="","",import!E409)</f>
        <v/>
      </c>
      <c r="D409" s="88" t="str">
        <f aca="false">IF(import!D409="","",import!D409)</f>
        <v/>
      </c>
      <c r="E409" s="88" t="str">
        <f aca="false">IF(import!B409="","",import!B409)</f>
        <v/>
      </c>
      <c r="F409" s="88" t="str">
        <f aca="false">IF(import!I409="","",import!I409)</f>
        <v/>
      </c>
      <c r="G409" s="88" t="str">
        <f aca="false">IF(import!N409="","",import!N409)</f>
        <v/>
      </c>
      <c r="H409" s="88" t="str">
        <f aca="false">IF(import!K409="","",import!K409)</f>
        <v/>
      </c>
      <c r="I409" s="89" t="str">
        <f aca="false">IF(H409="","",G409-H409)</f>
        <v/>
      </c>
      <c r="K409" s="88" t="str">
        <f aca="false">IF(import!AA409="","",import!AA409)</f>
        <v/>
      </c>
      <c r="L409" s="91"/>
      <c r="M409" s="139"/>
      <c r="N409" s="140"/>
      <c r="O409" s="88" t="str">
        <f aca="false">IF(import!Y409="","",import!Y409)</f>
        <v/>
      </c>
      <c r="P409" s="141"/>
      <c r="Q409" s="141"/>
      <c r="R409" s="141"/>
      <c r="S409" s="142"/>
      <c r="U409" s="76"/>
      <c r="V409" s="136"/>
      <c r="W409" s="76"/>
      <c r="X409" s="76"/>
    </row>
    <row collapsed="false" customFormat="false" customHeight="true" hidden="false" ht="25.5" outlineLevel="0" r="410">
      <c r="A410" s="105"/>
      <c r="B410" s="88" t="str">
        <f aca="false">IF(import!A410="","",import!A410)</f>
        <v/>
      </c>
      <c r="C410" s="88" t="str">
        <f aca="false">IF(import!E410="","",import!E410)</f>
        <v/>
      </c>
      <c r="D410" s="88" t="str">
        <f aca="false">IF(import!D410="","",import!D410)</f>
        <v/>
      </c>
      <c r="E410" s="88" t="str">
        <f aca="false">IF(import!B410="","",import!B410)</f>
        <v/>
      </c>
      <c r="F410" s="88" t="str">
        <f aca="false">IF(import!I410="","",import!I410)</f>
        <v/>
      </c>
      <c r="G410" s="88" t="str">
        <f aca="false">IF(import!N410="","",import!N410)</f>
        <v/>
      </c>
      <c r="H410" s="88" t="str">
        <f aca="false">IF(import!K410="","",import!K410)</f>
        <v/>
      </c>
      <c r="I410" s="89" t="str">
        <f aca="false">IF(H410="","",G410-H410)</f>
        <v/>
      </c>
      <c r="K410" s="88" t="str">
        <f aca="false">IF(import!AA410="","",import!AA410)</f>
        <v/>
      </c>
      <c r="L410" s="91"/>
      <c r="M410" s="139"/>
      <c r="N410" s="140"/>
      <c r="O410" s="88" t="str">
        <f aca="false">IF(import!Y410="","",import!Y410)</f>
        <v/>
      </c>
      <c r="P410" s="141"/>
      <c r="Q410" s="141"/>
      <c r="R410" s="141"/>
      <c r="S410" s="142"/>
      <c r="U410" s="76"/>
      <c r="V410" s="136"/>
      <c r="W410" s="76"/>
      <c r="X410" s="76"/>
    </row>
    <row collapsed="false" customFormat="false" customHeight="true" hidden="false" ht="25.5" outlineLevel="0" r="411">
      <c r="A411" s="105"/>
      <c r="B411" s="88" t="str">
        <f aca="false">IF(import!A411="","",import!A411)</f>
        <v/>
      </c>
      <c r="C411" s="88" t="str">
        <f aca="false">IF(import!E411="","",import!E411)</f>
        <v/>
      </c>
      <c r="D411" s="88" t="str">
        <f aca="false">IF(import!D411="","",import!D411)</f>
        <v/>
      </c>
      <c r="E411" s="88" t="str">
        <f aca="false">IF(import!B411="","",import!B411)</f>
        <v/>
      </c>
      <c r="F411" s="88" t="str">
        <f aca="false">IF(import!I411="","",import!I411)</f>
        <v/>
      </c>
      <c r="G411" s="88" t="str">
        <f aca="false">IF(import!N411="","",import!N411)</f>
        <v/>
      </c>
      <c r="H411" s="88" t="str">
        <f aca="false">IF(import!K411="","",import!K411)</f>
        <v/>
      </c>
      <c r="I411" s="89" t="str">
        <f aca="false">IF(H411="","",G411-H411)</f>
        <v/>
      </c>
      <c r="K411" s="88" t="str">
        <f aca="false">IF(import!AA411="","",import!AA411)</f>
        <v/>
      </c>
      <c r="L411" s="91"/>
      <c r="M411" s="139"/>
      <c r="N411" s="140"/>
      <c r="O411" s="88" t="str">
        <f aca="false">IF(import!Y411="","",import!Y411)</f>
        <v/>
      </c>
      <c r="P411" s="141"/>
      <c r="Q411" s="141"/>
      <c r="R411" s="141"/>
      <c r="S411" s="142"/>
      <c r="U411" s="76"/>
      <c r="V411" s="136"/>
      <c r="W411" s="76"/>
      <c r="X411" s="76"/>
    </row>
    <row collapsed="false" customFormat="false" customHeight="true" hidden="false" ht="25.5" outlineLevel="0" r="412">
      <c r="A412" s="105"/>
      <c r="B412" s="88" t="str">
        <f aca="false">IF(import!A412="","",import!A412)</f>
        <v/>
      </c>
      <c r="C412" s="88" t="str">
        <f aca="false">IF(import!E412="","",import!E412)</f>
        <v/>
      </c>
      <c r="D412" s="88" t="str">
        <f aca="false">IF(import!D412="","",import!D412)</f>
        <v/>
      </c>
      <c r="E412" s="88" t="str">
        <f aca="false">IF(import!B412="","",import!B412)</f>
        <v/>
      </c>
      <c r="F412" s="88" t="str">
        <f aca="false">IF(import!I412="","",import!I412)</f>
        <v/>
      </c>
      <c r="G412" s="88" t="str">
        <f aca="false">IF(import!N412="","",import!N412)</f>
        <v/>
      </c>
      <c r="H412" s="88" t="str">
        <f aca="false">IF(import!K412="","",import!K412)</f>
        <v/>
      </c>
      <c r="I412" s="89" t="str">
        <f aca="false">IF(H412="","",G412-H412)</f>
        <v/>
      </c>
      <c r="K412" s="88" t="str">
        <f aca="false">IF(import!AA412="","",import!AA412)</f>
        <v/>
      </c>
      <c r="L412" s="91"/>
      <c r="M412" s="139"/>
      <c r="N412" s="140"/>
      <c r="O412" s="88" t="str">
        <f aca="false">IF(import!Y412="","",import!Y412)</f>
        <v/>
      </c>
      <c r="P412" s="141"/>
      <c r="Q412" s="141"/>
      <c r="R412" s="141"/>
      <c r="S412" s="142"/>
      <c r="U412" s="76"/>
      <c r="V412" s="136"/>
      <c r="W412" s="76"/>
      <c r="X412" s="76"/>
    </row>
    <row collapsed="false" customFormat="false" customHeight="true" hidden="false" ht="25.5" outlineLevel="0" r="413">
      <c r="A413" s="105"/>
      <c r="B413" s="88" t="str">
        <f aca="false">IF(import!A413="","",import!A413)</f>
        <v/>
      </c>
      <c r="C413" s="88" t="str">
        <f aca="false">IF(import!E413="","",import!E413)</f>
        <v/>
      </c>
      <c r="D413" s="88" t="str">
        <f aca="false">IF(import!D413="","",import!D413)</f>
        <v/>
      </c>
      <c r="E413" s="88" t="str">
        <f aca="false">IF(import!B413="","",import!B413)</f>
        <v/>
      </c>
      <c r="F413" s="88" t="str">
        <f aca="false">IF(import!I413="","",import!I413)</f>
        <v/>
      </c>
      <c r="G413" s="88" t="str">
        <f aca="false">IF(import!N413="","",import!N413)</f>
        <v/>
      </c>
      <c r="H413" s="88" t="str">
        <f aca="false">IF(import!K413="","",import!K413)</f>
        <v/>
      </c>
      <c r="I413" s="89" t="str">
        <f aca="false">IF(H413="","",G413-H413)</f>
        <v/>
      </c>
      <c r="K413" s="88" t="str">
        <f aca="false">IF(import!AA413="","",import!AA413)</f>
        <v/>
      </c>
      <c r="L413" s="91"/>
      <c r="M413" s="139"/>
      <c r="N413" s="140"/>
      <c r="O413" s="88" t="str">
        <f aca="false">IF(import!Y413="","",import!Y413)</f>
        <v/>
      </c>
      <c r="P413" s="141"/>
      <c r="Q413" s="141"/>
      <c r="R413" s="141"/>
      <c r="S413" s="142"/>
      <c r="U413" s="76"/>
      <c r="V413" s="136"/>
      <c r="W413" s="76"/>
      <c r="X413" s="76"/>
    </row>
    <row collapsed="false" customFormat="false" customHeight="true" hidden="false" ht="25.5" outlineLevel="0" r="414">
      <c r="A414" s="105"/>
      <c r="B414" s="88" t="str">
        <f aca="false">IF(import!A414="","",import!A414)</f>
        <v/>
      </c>
      <c r="C414" s="88" t="str">
        <f aca="false">IF(import!E414="","",import!E414)</f>
        <v/>
      </c>
      <c r="D414" s="88" t="str">
        <f aca="false">IF(import!D414="","",import!D414)</f>
        <v/>
      </c>
      <c r="E414" s="88" t="str">
        <f aca="false">IF(import!B414="","",import!B414)</f>
        <v/>
      </c>
      <c r="F414" s="88" t="str">
        <f aca="false">IF(import!I414="","",import!I414)</f>
        <v/>
      </c>
      <c r="G414" s="88" t="str">
        <f aca="false">IF(import!N414="","",import!N414)</f>
        <v/>
      </c>
      <c r="H414" s="88" t="str">
        <f aca="false">IF(import!K414="","",import!K414)</f>
        <v/>
      </c>
      <c r="I414" s="89" t="str">
        <f aca="false">IF(H414="","",G414-H414)</f>
        <v/>
      </c>
      <c r="K414" s="88" t="str">
        <f aca="false">IF(import!AA414="","",import!AA414)</f>
        <v/>
      </c>
      <c r="L414" s="91"/>
      <c r="M414" s="139"/>
      <c r="N414" s="140"/>
      <c r="O414" s="88" t="str">
        <f aca="false">IF(import!Y414="","",import!Y414)</f>
        <v/>
      </c>
      <c r="P414" s="141"/>
      <c r="Q414" s="141"/>
      <c r="R414" s="141"/>
      <c r="S414" s="142"/>
      <c r="U414" s="76"/>
      <c r="V414" s="136"/>
      <c r="W414" s="76"/>
      <c r="X414" s="76"/>
    </row>
    <row collapsed="false" customFormat="false" customHeight="true" hidden="false" ht="25.5" outlineLevel="0" r="415">
      <c r="A415" s="105"/>
      <c r="B415" s="88" t="str">
        <f aca="false">IF(import!A415="","",import!A415)</f>
        <v/>
      </c>
      <c r="C415" s="88" t="str">
        <f aca="false">IF(import!E415="","",import!E415)</f>
        <v/>
      </c>
      <c r="D415" s="88" t="str">
        <f aca="false">IF(import!D415="","",import!D415)</f>
        <v/>
      </c>
      <c r="E415" s="88" t="str">
        <f aca="false">IF(import!B415="","",import!B415)</f>
        <v/>
      </c>
      <c r="F415" s="88" t="str">
        <f aca="false">IF(import!I415="","",import!I415)</f>
        <v/>
      </c>
      <c r="G415" s="88" t="str">
        <f aca="false">IF(import!N415="","",import!N415)</f>
        <v/>
      </c>
      <c r="H415" s="88" t="str">
        <f aca="false">IF(import!K415="","",import!K415)</f>
        <v/>
      </c>
      <c r="I415" s="89" t="str">
        <f aca="false">IF(H415="","",G415-H415)</f>
        <v/>
      </c>
      <c r="K415" s="88" t="str">
        <f aca="false">IF(import!AA415="","",import!AA415)</f>
        <v/>
      </c>
      <c r="L415" s="91"/>
      <c r="M415" s="139"/>
      <c r="N415" s="140"/>
      <c r="O415" s="88" t="str">
        <f aca="false">IF(import!Y415="","",import!Y415)</f>
        <v/>
      </c>
      <c r="P415" s="141"/>
      <c r="Q415" s="141"/>
      <c r="R415" s="141"/>
      <c r="S415" s="142"/>
      <c r="U415" s="76"/>
      <c r="V415" s="136"/>
      <c r="W415" s="76"/>
      <c r="X415" s="76"/>
    </row>
    <row collapsed="false" customFormat="false" customHeight="true" hidden="false" ht="25.5" outlineLevel="0" r="416">
      <c r="A416" s="105"/>
      <c r="B416" s="88" t="str">
        <f aca="false">IF(import!A416="","",import!A416)</f>
        <v/>
      </c>
      <c r="C416" s="88" t="str">
        <f aca="false">IF(import!E416="","",import!E416)</f>
        <v/>
      </c>
      <c r="D416" s="88" t="str">
        <f aca="false">IF(import!D416="","",import!D416)</f>
        <v/>
      </c>
      <c r="E416" s="88" t="str">
        <f aca="false">IF(import!B416="","",import!B416)</f>
        <v/>
      </c>
      <c r="F416" s="88" t="str">
        <f aca="false">IF(import!I416="","",import!I416)</f>
        <v/>
      </c>
      <c r="G416" s="88" t="str">
        <f aca="false">IF(import!N416="","",import!N416)</f>
        <v/>
      </c>
      <c r="H416" s="88" t="str">
        <f aca="false">IF(import!K416="","",import!K416)</f>
        <v/>
      </c>
      <c r="I416" s="89" t="str">
        <f aca="false">IF(H416="","",G416-H416)</f>
        <v/>
      </c>
      <c r="K416" s="88" t="str">
        <f aca="false">IF(import!AA416="","",import!AA416)</f>
        <v/>
      </c>
      <c r="L416" s="91"/>
      <c r="M416" s="139"/>
      <c r="N416" s="140"/>
      <c r="O416" s="88" t="str">
        <f aca="false">IF(import!Y416="","",import!Y416)</f>
        <v/>
      </c>
      <c r="P416" s="141"/>
      <c r="Q416" s="141"/>
      <c r="R416" s="141"/>
      <c r="S416" s="142"/>
      <c r="U416" s="76"/>
      <c r="V416" s="136"/>
      <c r="W416" s="76"/>
      <c r="X416" s="76"/>
    </row>
    <row collapsed="false" customFormat="false" customHeight="true" hidden="false" ht="25.5" outlineLevel="0" r="417">
      <c r="A417" s="105"/>
      <c r="B417" s="88" t="str">
        <f aca="false">IF(import!A417="","",import!A417)</f>
        <v/>
      </c>
      <c r="C417" s="88" t="str">
        <f aca="false">IF(import!E417="","",import!E417)</f>
        <v/>
      </c>
      <c r="D417" s="88" t="str">
        <f aca="false">IF(import!D417="","",import!D417)</f>
        <v/>
      </c>
      <c r="E417" s="88" t="str">
        <f aca="false">IF(import!B417="","",import!B417)</f>
        <v/>
      </c>
      <c r="F417" s="88" t="str">
        <f aca="false">IF(import!I417="","",import!I417)</f>
        <v/>
      </c>
      <c r="G417" s="88" t="str">
        <f aca="false">IF(import!N417="","",import!N417)</f>
        <v/>
      </c>
      <c r="H417" s="88" t="str">
        <f aca="false">IF(import!K417="","",import!K417)</f>
        <v/>
      </c>
      <c r="I417" s="89" t="str">
        <f aca="false">IF(H417="","",G417-H417)</f>
        <v/>
      </c>
      <c r="K417" s="88" t="str">
        <f aca="false">IF(import!AA417="","",import!AA417)</f>
        <v/>
      </c>
      <c r="L417" s="91"/>
      <c r="M417" s="139"/>
      <c r="N417" s="140"/>
      <c r="O417" s="88" t="str">
        <f aca="false">IF(import!Y417="","",import!Y417)</f>
        <v/>
      </c>
      <c r="P417" s="141"/>
      <c r="Q417" s="141"/>
      <c r="R417" s="141"/>
      <c r="S417" s="142"/>
      <c r="U417" s="76"/>
      <c r="V417" s="136"/>
      <c r="W417" s="76"/>
      <c r="X417" s="76"/>
    </row>
    <row collapsed="false" customFormat="false" customHeight="true" hidden="false" ht="25.5" outlineLevel="0" r="418">
      <c r="A418" s="105"/>
      <c r="B418" s="88" t="str">
        <f aca="false">IF(import!A418="","",import!A418)</f>
        <v/>
      </c>
      <c r="C418" s="88" t="str">
        <f aca="false">IF(import!E418="","",import!E418)</f>
        <v/>
      </c>
      <c r="D418" s="88" t="str">
        <f aca="false">IF(import!D418="","",import!D418)</f>
        <v/>
      </c>
      <c r="E418" s="88" t="str">
        <f aca="false">IF(import!B418="","",import!B418)</f>
        <v/>
      </c>
      <c r="F418" s="88" t="str">
        <f aca="false">IF(import!I418="","",import!I418)</f>
        <v/>
      </c>
      <c r="G418" s="88" t="str">
        <f aca="false">IF(import!N418="","",import!N418)</f>
        <v/>
      </c>
      <c r="H418" s="88" t="str">
        <f aca="false">IF(import!K418="","",import!K418)</f>
        <v/>
      </c>
      <c r="I418" s="89" t="str">
        <f aca="false">IF(H418="","",G418-H418)</f>
        <v/>
      </c>
      <c r="K418" s="88" t="str">
        <f aca="false">IF(import!AA418="","",import!AA418)</f>
        <v/>
      </c>
      <c r="L418" s="91"/>
      <c r="M418" s="139"/>
      <c r="N418" s="140"/>
      <c r="O418" s="88" t="str">
        <f aca="false">IF(import!Y418="","",import!Y418)</f>
        <v/>
      </c>
      <c r="P418" s="141"/>
      <c r="Q418" s="141"/>
      <c r="R418" s="141"/>
      <c r="S418" s="142"/>
      <c r="U418" s="76"/>
      <c r="V418" s="136"/>
      <c r="W418" s="76"/>
      <c r="X418" s="76"/>
    </row>
    <row collapsed="false" customFormat="false" customHeight="true" hidden="false" ht="25.5" outlineLevel="0" r="419">
      <c r="A419" s="105"/>
      <c r="B419" s="88" t="str">
        <f aca="false">IF(import!A419="","",import!A419)</f>
        <v/>
      </c>
      <c r="C419" s="88" t="str">
        <f aca="false">IF(import!E419="","",import!E419)</f>
        <v/>
      </c>
      <c r="D419" s="88" t="str">
        <f aca="false">IF(import!D419="","",import!D419)</f>
        <v/>
      </c>
      <c r="E419" s="88" t="str">
        <f aca="false">IF(import!B419="","",import!B419)</f>
        <v/>
      </c>
      <c r="F419" s="88" t="str">
        <f aca="false">IF(import!I419="","",import!I419)</f>
        <v/>
      </c>
      <c r="G419" s="88" t="str">
        <f aca="false">IF(import!N419="","",import!N419)</f>
        <v/>
      </c>
      <c r="H419" s="88" t="str">
        <f aca="false">IF(import!K419="","",import!K419)</f>
        <v/>
      </c>
      <c r="I419" s="89" t="str">
        <f aca="false">IF(H419="","",G419-H419)</f>
        <v/>
      </c>
      <c r="K419" s="88" t="str">
        <f aca="false">IF(import!AA419="","",import!AA419)</f>
        <v/>
      </c>
      <c r="L419" s="91"/>
      <c r="M419" s="139"/>
      <c r="N419" s="140"/>
      <c r="O419" s="88" t="str">
        <f aca="false">IF(import!Y419="","",import!Y419)</f>
        <v/>
      </c>
      <c r="P419" s="141"/>
      <c r="Q419" s="141"/>
      <c r="R419" s="141"/>
      <c r="S419" s="142"/>
      <c r="U419" s="76"/>
      <c r="V419" s="136"/>
      <c r="W419" s="76"/>
      <c r="X419" s="76"/>
    </row>
    <row collapsed="false" customFormat="false" customHeight="true" hidden="false" ht="25.5" outlineLevel="0" r="420">
      <c r="A420" s="105"/>
      <c r="B420" s="88" t="str">
        <f aca="false">IF(import!A420="","",import!A420)</f>
        <v/>
      </c>
      <c r="C420" s="88" t="str">
        <f aca="false">IF(import!E420="","",import!E420)</f>
        <v/>
      </c>
      <c r="D420" s="88" t="str">
        <f aca="false">IF(import!D420="","",import!D420)</f>
        <v/>
      </c>
      <c r="E420" s="88" t="str">
        <f aca="false">IF(import!B420="","",import!B420)</f>
        <v/>
      </c>
      <c r="F420" s="88" t="str">
        <f aca="false">IF(import!I420="","",import!I420)</f>
        <v/>
      </c>
      <c r="G420" s="88" t="str">
        <f aca="false">IF(import!N420="","",import!N420)</f>
        <v/>
      </c>
      <c r="H420" s="88" t="str">
        <f aca="false">IF(import!K420="","",import!K420)</f>
        <v/>
      </c>
      <c r="I420" s="89" t="str">
        <f aca="false">IF(H420="","",G420-H420)</f>
        <v/>
      </c>
      <c r="K420" s="88" t="str">
        <f aca="false">IF(import!AA420="","",import!AA420)</f>
        <v/>
      </c>
      <c r="L420" s="91"/>
      <c r="M420" s="139"/>
      <c r="N420" s="140"/>
      <c r="O420" s="88" t="str">
        <f aca="false">IF(import!Y420="","",import!Y420)</f>
        <v/>
      </c>
      <c r="P420" s="141"/>
      <c r="Q420" s="141"/>
      <c r="R420" s="141"/>
      <c r="S420" s="142"/>
      <c r="U420" s="76"/>
      <c r="V420" s="136"/>
      <c r="W420" s="76"/>
      <c r="X420" s="76"/>
    </row>
    <row collapsed="false" customFormat="false" customHeight="true" hidden="false" ht="25.5" outlineLevel="0" r="421">
      <c r="A421" s="105"/>
      <c r="B421" s="88" t="str">
        <f aca="false">IF(import!A421="","",import!A421)</f>
        <v/>
      </c>
      <c r="C421" s="88" t="str">
        <f aca="false">IF(import!E421="","",import!E421)</f>
        <v/>
      </c>
      <c r="D421" s="88" t="str">
        <f aca="false">IF(import!D421="","",import!D421)</f>
        <v/>
      </c>
      <c r="E421" s="88" t="str">
        <f aca="false">IF(import!B421="","",import!B421)</f>
        <v/>
      </c>
      <c r="F421" s="88" t="str">
        <f aca="false">IF(import!I421="","",import!I421)</f>
        <v/>
      </c>
      <c r="G421" s="88" t="str">
        <f aca="false">IF(import!N421="","",import!N421)</f>
        <v/>
      </c>
      <c r="H421" s="88" t="str">
        <f aca="false">IF(import!K421="","",import!K421)</f>
        <v/>
      </c>
      <c r="I421" s="89" t="str">
        <f aca="false">IF(H421="","",G421-H421)</f>
        <v/>
      </c>
      <c r="K421" s="88" t="str">
        <f aca="false">IF(import!AA421="","",import!AA421)</f>
        <v/>
      </c>
      <c r="L421" s="91"/>
      <c r="M421" s="139"/>
      <c r="N421" s="140"/>
      <c r="O421" s="88" t="str">
        <f aca="false">IF(import!Y421="","",import!Y421)</f>
        <v/>
      </c>
      <c r="P421" s="141"/>
      <c r="Q421" s="141"/>
      <c r="R421" s="141"/>
      <c r="S421" s="142"/>
      <c r="U421" s="76"/>
      <c r="V421" s="136"/>
      <c r="W421" s="76"/>
      <c r="X421" s="76"/>
    </row>
    <row collapsed="false" customFormat="false" customHeight="true" hidden="false" ht="25.5" outlineLevel="0" r="422">
      <c r="A422" s="105"/>
      <c r="B422" s="88" t="str">
        <f aca="false">IF(import!A422="","",import!A422)</f>
        <v/>
      </c>
      <c r="C422" s="88" t="str">
        <f aca="false">IF(import!E422="","",import!E422)</f>
        <v/>
      </c>
      <c r="D422" s="88" t="str">
        <f aca="false">IF(import!D422="","",import!D422)</f>
        <v/>
      </c>
      <c r="E422" s="88" t="str">
        <f aca="false">IF(import!B422="","",import!B422)</f>
        <v/>
      </c>
      <c r="F422" s="88" t="str">
        <f aca="false">IF(import!I422="","",import!I422)</f>
        <v/>
      </c>
      <c r="G422" s="88" t="str">
        <f aca="false">IF(import!N422="","",import!N422)</f>
        <v/>
      </c>
      <c r="H422" s="88" t="str">
        <f aca="false">IF(import!K422="","",import!K422)</f>
        <v/>
      </c>
      <c r="I422" s="89" t="str">
        <f aca="false">IF(H422="","",G422-H422)</f>
        <v/>
      </c>
      <c r="K422" s="88" t="str">
        <f aca="false">IF(import!AA422="","",import!AA422)</f>
        <v/>
      </c>
      <c r="L422" s="91"/>
      <c r="M422" s="139"/>
      <c r="N422" s="140"/>
      <c r="O422" s="88" t="str">
        <f aca="false">IF(import!Y422="","",import!Y422)</f>
        <v/>
      </c>
      <c r="P422" s="141"/>
      <c r="Q422" s="141"/>
      <c r="R422" s="141"/>
      <c r="S422" s="142"/>
      <c r="U422" s="76"/>
      <c r="V422" s="136"/>
      <c r="W422" s="76"/>
      <c r="X422" s="76"/>
    </row>
    <row collapsed="false" customFormat="false" customHeight="true" hidden="false" ht="25.5" outlineLevel="0" r="423">
      <c r="A423" s="105"/>
      <c r="B423" s="88" t="str">
        <f aca="false">IF(import!A423="","",import!A423)</f>
        <v/>
      </c>
      <c r="C423" s="88" t="str">
        <f aca="false">IF(import!E423="","",import!E423)</f>
        <v/>
      </c>
      <c r="D423" s="88" t="str">
        <f aca="false">IF(import!D423="","",import!D423)</f>
        <v/>
      </c>
      <c r="E423" s="88" t="str">
        <f aca="false">IF(import!B423="","",import!B423)</f>
        <v/>
      </c>
      <c r="F423" s="88" t="str">
        <f aca="false">IF(import!I423="","",import!I423)</f>
        <v/>
      </c>
      <c r="G423" s="88" t="str">
        <f aca="false">IF(import!N423="","",import!N423)</f>
        <v/>
      </c>
      <c r="H423" s="88" t="str">
        <f aca="false">IF(import!K423="","",import!K423)</f>
        <v/>
      </c>
      <c r="I423" s="89" t="str">
        <f aca="false">IF(H423="","",G423-H423)</f>
        <v/>
      </c>
      <c r="K423" s="88" t="str">
        <f aca="false">IF(import!AA423="","",import!AA423)</f>
        <v/>
      </c>
      <c r="L423" s="91"/>
      <c r="M423" s="139"/>
      <c r="N423" s="140"/>
      <c r="O423" s="88" t="str">
        <f aca="false">IF(import!Y423="","",import!Y423)</f>
        <v/>
      </c>
      <c r="P423" s="141"/>
      <c r="Q423" s="141"/>
      <c r="R423" s="141"/>
      <c r="S423" s="142"/>
      <c r="U423" s="76"/>
      <c r="V423" s="136"/>
      <c r="W423" s="76"/>
      <c r="X423" s="76"/>
    </row>
    <row collapsed="false" customFormat="false" customHeight="true" hidden="false" ht="25.5" outlineLevel="0" r="424">
      <c r="A424" s="105"/>
      <c r="B424" s="88" t="str">
        <f aca="false">IF(import!A424="","",import!A424)</f>
        <v/>
      </c>
      <c r="C424" s="88" t="str">
        <f aca="false">IF(import!E424="","",import!E424)</f>
        <v/>
      </c>
      <c r="D424" s="88" t="str">
        <f aca="false">IF(import!D424="","",import!D424)</f>
        <v/>
      </c>
      <c r="E424" s="88" t="str">
        <f aca="false">IF(import!B424="","",import!B424)</f>
        <v/>
      </c>
      <c r="F424" s="88" t="str">
        <f aca="false">IF(import!I424="","",import!I424)</f>
        <v/>
      </c>
      <c r="G424" s="88" t="str">
        <f aca="false">IF(import!N424="","",import!N424)</f>
        <v/>
      </c>
      <c r="H424" s="88" t="str">
        <f aca="false">IF(import!K424="","",import!K424)</f>
        <v/>
      </c>
      <c r="I424" s="89" t="str">
        <f aca="false">IF(H424="","",G424-H424)</f>
        <v/>
      </c>
      <c r="K424" s="88" t="str">
        <f aca="false">IF(import!AA424="","",import!AA424)</f>
        <v/>
      </c>
      <c r="L424" s="91"/>
      <c r="M424" s="139"/>
      <c r="N424" s="140"/>
      <c r="O424" s="88" t="str">
        <f aca="false">IF(import!Y424="","",import!Y424)</f>
        <v/>
      </c>
      <c r="P424" s="141"/>
      <c r="Q424" s="141"/>
      <c r="R424" s="141"/>
      <c r="S424" s="142"/>
      <c r="U424" s="76"/>
      <c r="V424" s="136"/>
      <c r="W424" s="76"/>
      <c r="X424" s="76"/>
    </row>
    <row collapsed="false" customFormat="false" customHeight="true" hidden="false" ht="25.5" outlineLevel="0" r="425">
      <c r="A425" s="105"/>
      <c r="B425" s="88" t="str">
        <f aca="false">IF(import!A425="","",import!A425)</f>
        <v/>
      </c>
      <c r="C425" s="88" t="str">
        <f aca="false">IF(import!E425="","",import!E425)</f>
        <v/>
      </c>
      <c r="D425" s="88" t="str">
        <f aca="false">IF(import!D425="","",import!D425)</f>
        <v/>
      </c>
      <c r="E425" s="88" t="str">
        <f aca="false">IF(import!B425="","",import!B425)</f>
        <v/>
      </c>
      <c r="F425" s="88" t="str">
        <f aca="false">IF(import!I425="","",import!I425)</f>
        <v/>
      </c>
      <c r="G425" s="88" t="str">
        <f aca="false">IF(import!N425="","",import!N425)</f>
        <v/>
      </c>
      <c r="H425" s="88" t="str">
        <f aca="false">IF(import!K425="","",import!K425)</f>
        <v/>
      </c>
      <c r="I425" s="89" t="str">
        <f aca="false">IF(H425="","",G425-H425)</f>
        <v/>
      </c>
      <c r="K425" s="88" t="str">
        <f aca="false">IF(import!AA425="","",import!AA425)</f>
        <v/>
      </c>
      <c r="L425" s="91"/>
      <c r="M425" s="139"/>
      <c r="N425" s="140"/>
      <c r="O425" s="88" t="str">
        <f aca="false">IF(import!Y425="","",import!Y425)</f>
        <v/>
      </c>
      <c r="P425" s="141"/>
      <c r="Q425" s="141"/>
      <c r="R425" s="141"/>
      <c r="S425" s="142"/>
      <c r="U425" s="76"/>
      <c r="V425" s="136"/>
      <c r="W425" s="76"/>
      <c r="X425" s="76"/>
    </row>
    <row collapsed="false" customFormat="false" customHeight="true" hidden="false" ht="25.5" outlineLevel="0" r="426">
      <c r="A426" s="105"/>
      <c r="B426" s="88" t="str">
        <f aca="false">IF(import!A426="","",import!A426)</f>
        <v/>
      </c>
      <c r="C426" s="88" t="str">
        <f aca="false">IF(import!E426="","",import!E426)</f>
        <v/>
      </c>
      <c r="D426" s="88" t="str">
        <f aca="false">IF(import!D426="","",import!D426)</f>
        <v/>
      </c>
      <c r="E426" s="88" t="str">
        <f aca="false">IF(import!B426="","",import!B426)</f>
        <v/>
      </c>
      <c r="F426" s="88" t="str">
        <f aca="false">IF(import!I426="","",import!I426)</f>
        <v/>
      </c>
      <c r="G426" s="88" t="str">
        <f aca="false">IF(import!N426="","",import!N426)</f>
        <v/>
      </c>
      <c r="H426" s="88" t="str">
        <f aca="false">IF(import!K426="","",import!K426)</f>
        <v/>
      </c>
      <c r="I426" s="89" t="str">
        <f aca="false">IF(H426="","",G426-H426)</f>
        <v/>
      </c>
      <c r="K426" s="88" t="str">
        <f aca="false">IF(import!AA426="","",import!AA426)</f>
        <v/>
      </c>
      <c r="L426" s="91"/>
      <c r="M426" s="139"/>
      <c r="N426" s="140"/>
      <c r="O426" s="88" t="str">
        <f aca="false">IF(import!Y426="","",import!Y426)</f>
        <v/>
      </c>
      <c r="P426" s="141"/>
      <c r="Q426" s="141"/>
      <c r="R426" s="141"/>
      <c r="S426" s="142"/>
      <c r="U426" s="76"/>
      <c r="V426" s="136"/>
      <c r="W426" s="76"/>
      <c r="X426" s="76"/>
    </row>
    <row collapsed="false" customFormat="false" customHeight="true" hidden="false" ht="25.5" outlineLevel="0" r="427">
      <c r="A427" s="105"/>
      <c r="B427" s="88" t="str">
        <f aca="false">IF(import!A427="","",import!A427)</f>
        <v/>
      </c>
      <c r="C427" s="88" t="str">
        <f aca="false">IF(import!E427="","",import!E427)</f>
        <v/>
      </c>
      <c r="D427" s="88" t="str">
        <f aca="false">IF(import!D427="","",import!D427)</f>
        <v/>
      </c>
      <c r="E427" s="88" t="str">
        <f aca="false">IF(import!B427="","",import!B427)</f>
        <v/>
      </c>
      <c r="F427" s="88" t="str">
        <f aca="false">IF(import!I427="","",import!I427)</f>
        <v/>
      </c>
      <c r="G427" s="88" t="str">
        <f aca="false">IF(import!N427="","",import!N427)</f>
        <v/>
      </c>
      <c r="H427" s="88" t="str">
        <f aca="false">IF(import!K427="","",import!K427)</f>
        <v/>
      </c>
      <c r="I427" s="89" t="str">
        <f aca="false">IF(H427="","",G427-H427)</f>
        <v/>
      </c>
      <c r="K427" s="88" t="str">
        <f aca="false">IF(import!AA427="","",import!AA427)</f>
        <v/>
      </c>
      <c r="L427" s="91"/>
      <c r="M427" s="139"/>
      <c r="N427" s="140"/>
      <c r="O427" s="88" t="str">
        <f aca="false">IF(import!Y427="","",import!Y427)</f>
        <v/>
      </c>
      <c r="P427" s="141"/>
      <c r="Q427" s="141"/>
      <c r="R427" s="141"/>
      <c r="S427" s="142"/>
      <c r="U427" s="76"/>
      <c r="V427" s="136"/>
      <c r="W427" s="76"/>
      <c r="X427" s="76"/>
    </row>
    <row collapsed="false" customFormat="false" customHeight="true" hidden="false" ht="25.5" outlineLevel="0" r="428">
      <c r="A428" s="105"/>
      <c r="B428" s="88" t="str">
        <f aca="false">IF(import!A428="","",import!A428)</f>
        <v/>
      </c>
      <c r="C428" s="88" t="str">
        <f aca="false">IF(import!E428="","",import!E428)</f>
        <v/>
      </c>
      <c r="D428" s="88" t="str">
        <f aca="false">IF(import!D428="","",import!D428)</f>
        <v/>
      </c>
      <c r="E428" s="88" t="str">
        <f aca="false">IF(import!B428="","",import!B428)</f>
        <v/>
      </c>
      <c r="F428" s="88" t="str">
        <f aca="false">IF(import!I428="","",import!I428)</f>
        <v/>
      </c>
      <c r="G428" s="88" t="str">
        <f aca="false">IF(import!N428="","",import!N428)</f>
        <v/>
      </c>
      <c r="H428" s="88" t="str">
        <f aca="false">IF(import!K428="","",import!K428)</f>
        <v/>
      </c>
      <c r="I428" s="89" t="str">
        <f aca="false">IF(H428="","",G428-H428)</f>
        <v/>
      </c>
      <c r="K428" s="88" t="str">
        <f aca="false">IF(import!AA428="","",import!AA428)</f>
        <v/>
      </c>
      <c r="L428" s="91"/>
      <c r="M428" s="139"/>
      <c r="N428" s="140"/>
      <c r="O428" s="88" t="str">
        <f aca="false">IF(import!Y428="","",import!Y428)</f>
        <v/>
      </c>
      <c r="P428" s="141"/>
      <c r="Q428" s="141"/>
      <c r="R428" s="141"/>
      <c r="S428" s="142"/>
      <c r="U428" s="76"/>
      <c r="V428" s="136"/>
      <c r="W428" s="76"/>
      <c r="X428" s="76"/>
    </row>
    <row collapsed="false" customFormat="false" customHeight="true" hidden="false" ht="25.5" outlineLevel="0" r="429">
      <c r="A429" s="105"/>
      <c r="B429" s="88" t="str">
        <f aca="false">IF(import!A429="","",import!A429)</f>
        <v/>
      </c>
      <c r="C429" s="88" t="str">
        <f aca="false">IF(import!E429="","",import!E429)</f>
        <v/>
      </c>
      <c r="D429" s="88" t="str">
        <f aca="false">IF(import!D429="","",import!D429)</f>
        <v/>
      </c>
      <c r="E429" s="88" t="str">
        <f aca="false">IF(import!B429="","",import!B429)</f>
        <v/>
      </c>
      <c r="F429" s="88" t="str">
        <f aca="false">IF(import!I429="","",import!I429)</f>
        <v/>
      </c>
      <c r="G429" s="88" t="str">
        <f aca="false">IF(import!N429="","",import!N429)</f>
        <v/>
      </c>
      <c r="H429" s="88" t="str">
        <f aca="false">IF(import!K429="","",import!K429)</f>
        <v/>
      </c>
      <c r="I429" s="89" t="str">
        <f aca="false">IF(H429="","",G429-H429)</f>
        <v/>
      </c>
      <c r="K429" s="88" t="str">
        <f aca="false">IF(import!AA429="","",import!AA429)</f>
        <v/>
      </c>
      <c r="L429" s="91"/>
      <c r="M429" s="139"/>
      <c r="N429" s="140"/>
      <c r="O429" s="88" t="str">
        <f aca="false">IF(import!Y429="","",import!Y429)</f>
        <v/>
      </c>
      <c r="P429" s="141"/>
      <c r="Q429" s="141"/>
      <c r="R429" s="141"/>
      <c r="S429" s="142"/>
      <c r="U429" s="76"/>
      <c r="V429" s="136"/>
      <c r="W429" s="76"/>
      <c r="X429" s="76"/>
    </row>
    <row collapsed="false" customFormat="false" customHeight="true" hidden="false" ht="25.5" outlineLevel="0" r="430">
      <c r="A430" s="105"/>
      <c r="B430" s="88" t="str">
        <f aca="false">IF(import!A430="","",import!A430)</f>
        <v/>
      </c>
      <c r="C430" s="88" t="str">
        <f aca="false">IF(import!E430="","",import!E430)</f>
        <v/>
      </c>
      <c r="D430" s="88" t="str">
        <f aca="false">IF(import!D430="","",import!D430)</f>
        <v/>
      </c>
      <c r="E430" s="88" t="str">
        <f aca="false">IF(import!B430="","",import!B430)</f>
        <v/>
      </c>
      <c r="F430" s="88" t="str">
        <f aca="false">IF(import!I430="","",import!I430)</f>
        <v/>
      </c>
      <c r="G430" s="88" t="str">
        <f aca="false">IF(import!N430="","",import!N430)</f>
        <v/>
      </c>
      <c r="H430" s="88" t="str">
        <f aca="false">IF(import!K430="","",import!K430)</f>
        <v/>
      </c>
      <c r="I430" s="89" t="str">
        <f aca="false">IF(H430="","",G430-H430)</f>
        <v/>
      </c>
      <c r="K430" s="88" t="str">
        <f aca="false">IF(import!AA430="","",import!AA430)</f>
        <v/>
      </c>
      <c r="L430" s="91"/>
      <c r="M430" s="139"/>
      <c r="N430" s="140"/>
      <c r="O430" s="88" t="str">
        <f aca="false">IF(import!Y430="","",import!Y430)</f>
        <v/>
      </c>
      <c r="P430" s="141"/>
      <c r="Q430" s="141"/>
      <c r="R430" s="141"/>
      <c r="S430" s="142"/>
      <c r="U430" s="76"/>
      <c r="V430" s="136"/>
      <c r="W430" s="76"/>
      <c r="X430" s="76"/>
    </row>
    <row collapsed="false" customFormat="false" customHeight="true" hidden="false" ht="25.5" outlineLevel="0" r="431">
      <c r="A431" s="105"/>
      <c r="B431" s="88" t="str">
        <f aca="false">IF(import!A431="","",import!A431)</f>
        <v/>
      </c>
      <c r="C431" s="88" t="str">
        <f aca="false">IF(import!E431="","",import!E431)</f>
        <v/>
      </c>
      <c r="D431" s="88" t="str">
        <f aca="false">IF(import!D431="","",import!D431)</f>
        <v/>
      </c>
      <c r="E431" s="88" t="str">
        <f aca="false">IF(import!B431="","",import!B431)</f>
        <v/>
      </c>
      <c r="F431" s="88" t="str">
        <f aca="false">IF(import!I431="","",import!I431)</f>
        <v/>
      </c>
      <c r="G431" s="88" t="str">
        <f aca="false">IF(import!N431="","",import!N431)</f>
        <v/>
      </c>
      <c r="H431" s="88" t="str">
        <f aca="false">IF(import!K431="","",import!K431)</f>
        <v/>
      </c>
      <c r="I431" s="89" t="str">
        <f aca="false">IF(H431="","",G431-H431)</f>
        <v/>
      </c>
      <c r="K431" s="88" t="str">
        <f aca="false">IF(import!AA431="","",import!AA431)</f>
        <v/>
      </c>
      <c r="L431" s="91"/>
      <c r="M431" s="139"/>
      <c r="N431" s="140"/>
      <c r="O431" s="88" t="str">
        <f aca="false">IF(import!Y431="","",import!Y431)</f>
        <v/>
      </c>
      <c r="P431" s="141"/>
      <c r="Q431" s="141"/>
      <c r="R431" s="141"/>
      <c r="S431" s="142"/>
      <c r="U431" s="76"/>
      <c r="V431" s="136"/>
      <c r="W431" s="76"/>
      <c r="X431" s="76"/>
    </row>
    <row collapsed="false" customFormat="false" customHeight="true" hidden="false" ht="25.5" outlineLevel="0" r="432">
      <c r="A432" s="105"/>
      <c r="B432" s="88" t="str">
        <f aca="false">IF(import!A432="","",import!A432)</f>
        <v/>
      </c>
      <c r="C432" s="88" t="str">
        <f aca="false">IF(import!E432="","",import!E432)</f>
        <v/>
      </c>
      <c r="D432" s="88" t="str">
        <f aca="false">IF(import!D432="","",import!D432)</f>
        <v/>
      </c>
      <c r="E432" s="88" t="str">
        <f aca="false">IF(import!B432="","",import!B432)</f>
        <v/>
      </c>
      <c r="F432" s="88" t="str">
        <f aca="false">IF(import!I432="","",import!I432)</f>
        <v/>
      </c>
      <c r="G432" s="88" t="str">
        <f aca="false">IF(import!N432="","",import!N432)</f>
        <v/>
      </c>
      <c r="H432" s="88" t="str">
        <f aca="false">IF(import!K432="","",import!K432)</f>
        <v/>
      </c>
      <c r="I432" s="89" t="str">
        <f aca="false">IF(H432="","",G432-H432)</f>
        <v/>
      </c>
      <c r="K432" s="88" t="str">
        <f aca="false">IF(import!AA432="","",import!AA432)</f>
        <v/>
      </c>
      <c r="L432" s="91"/>
      <c r="M432" s="139"/>
      <c r="N432" s="140"/>
      <c r="O432" s="88" t="str">
        <f aca="false">IF(import!Y432="","",import!Y432)</f>
        <v/>
      </c>
      <c r="P432" s="141"/>
      <c r="Q432" s="141"/>
      <c r="R432" s="141"/>
      <c r="S432" s="142"/>
      <c r="U432" s="76"/>
      <c r="V432" s="136"/>
      <c r="W432" s="76"/>
      <c r="X432" s="76"/>
    </row>
    <row collapsed="false" customFormat="false" customHeight="true" hidden="false" ht="25.5" outlineLevel="0" r="433">
      <c r="A433" s="105"/>
      <c r="B433" s="88" t="str">
        <f aca="false">IF(import!A433="","",import!A433)</f>
        <v/>
      </c>
      <c r="C433" s="88" t="str">
        <f aca="false">IF(import!E433="","",import!E433)</f>
        <v/>
      </c>
      <c r="D433" s="88" t="str">
        <f aca="false">IF(import!D433="","",import!D433)</f>
        <v/>
      </c>
      <c r="E433" s="88" t="str">
        <f aca="false">IF(import!B433="","",import!B433)</f>
        <v/>
      </c>
      <c r="F433" s="88" t="str">
        <f aca="false">IF(import!I433="","",import!I433)</f>
        <v/>
      </c>
      <c r="G433" s="88" t="str">
        <f aca="false">IF(import!N433="","",import!N433)</f>
        <v/>
      </c>
      <c r="H433" s="88" t="str">
        <f aca="false">IF(import!K433="","",import!K433)</f>
        <v/>
      </c>
      <c r="I433" s="89" t="str">
        <f aca="false">IF(H433="","",G433-H433)</f>
        <v/>
      </c>
      <c r="K433" s="88" t="str">
        <f aca="false">IF(import!AA433="","",import!AA433)</f>
        <v/>
      </c>
      <c r="L433" s="91"/>
      <c r="M433" s="139"/>
      <c r="N433" s="140"/>
      <c r="O433" s="88" t="str">
        <f aca="false">IF(import!Y433="","",import!Y433)</f>
        <v/>
      </c>
      <c r="P433" s="141"/>
      <c r="Q433" s="141"/>
      <c r="R433" s="141"/>
      <c r="S433" s="142"/>
      <c r="U433" s="76"/>
      <c r="V433" s="136"/>
      <c r="W433" s="76"/>
      <c r="X433" s="76"/>
    </row>
    <row collapsed="false" customFormat="false" customHeight="true" hidden="false" ht="25.5" outlineLevel="0" r="434">
      <c r="A434" s="105"/>
      <c r="B434" s="88" t="str">
        <f aca="false">IF(import!A434="","",import!A434)</f>
        <v/>
      </c>
      <c r="C434" s="88" t="str">
        <f aca="false">IF(import!E434="","",import!E434)</f>
        <v/>
      </c>
      <c r="D434" s="88" t="str">
        <f aca="false">IF(import!D434="","",import!D434)</f>
        <v/>
      </c>
      <c r="E434" s="88" t="str">
        <f aca="false">IF(import!B434="","",import!B434)</f>
        <v/>
      </c>
      <c r="F434" s="88" t="str">
        <f aca="false">IF(import!I434="","",import!I434)</f>
        <v/>
      </c>
      <c r="G434" s="88" t="str">
        <f aca="false">IF(import!N434="","",import!N434)</f>
        <v/>
      </c>
      <c r="H434" s="88" t="str">
        <f aca="false">IF(import!K434="","",import!K434)</f>
        <v/>
      </c>
      <c r="I434" s="89" t="str">
        <f aca="false">IF(H434="","",G434-H434)</f>
        <v/>
      </c>
      <c r="K434" s="88" t="str">
        <f aca="false">IF(import!AA434="","",import!AA434)</f>
        <v/>
      </c>
      <c r="L434" s="91"/>
      <c r="M434" s="139"/>
      <c r="N434" s="140"/>
      <c r="O434" s="88" t="str">
        <f aca="false">IF(import!Y434="","",import!Y434)</f>
        <v/>
      </c>
      <c r="P434" s="141"/>
      <c r="Q434" s="141"/>
      <c r="R434" s="141"/>
      <c r="S434" s="142"/>
      <c r="U434" s="76"/>
      <c r="V434" s="136"/>
      <c r="W434" s="76"/>
      <c r="X434" s="76"/>
    </row>
    <row collapsed="false" customFormat="false" customHeight="true" hidden="false" ht="25.5" outlineLevel="0" r="435">
      <c r="A435" s="105"/>
      <c r="B435" s="88" t="str">
        <f aca="false">IF(import!A435="","",import!A435)</f>
        <v/>
      </c>
      <c r="C435" s="88" t="str">
        <f aca="false">IF(import!E435="","",import!E435)</f>
        <v/>
      </c>
      <c r="D435" s="88" t="str">
        <f aca="false">IF(import!D435="","",import!D435)</f>
        <v/>
      </c>
      <c r="E435" s="88" t="str">
        <f aca="false">IF(import!B435="","",import!B435)</f>
        <v/>
      </c>
      <c r="F435" s="88" t="str">
        <f aca="false">IF(import!I435="","",import!I435)</f>
        <v/>
      </c>
      <c r="G435" s="88" t="str">
        <f aca="false">IF(import!N435="","",import!N435)</f>
        <v/>
      </c>
      <c r="H435" s="88" t="str">
        <f aca="false">IF(import!K435="","",import!K435)</f>
        <v/>
      </c>
      <c r="I435" s="89" t="str">
        <f aca="false">IF(H435="","",G435-H435)</f>
        <v/>
      </c>
      <c r="K435" s="88" t="str">
        <f aca="false">IF(import!AA435="","",import!AA435)</f>
        <v/>
      </c>
      <c r="L435" s="91"/>
      <c r="M435" s="139"/>
      <c r="N435" s="140"/>
      <c r="O435" s="88" t="str">
        <f aca="false">IF(import!Y435="","",import!Y435)</f>
        <v/>
      </c>
      <c r="P435" s="141"/>
      <c r="Q435" s="141"/>
      <c r="R435" s="141"/>
      <c r="S435" s="142"/>
      <c r="U435" s="76"/>
      <c r="V435" s="136"/>
      <c r="W435" s="76"/>
      <c r="X435" s="76"/>
    </row>
    <row collapsed="false" customFormat="false" customHeight="true" hidden="false" ht="25.5" outlineLevel="0" r="436">
      <c r="A436" s="105"/>
      <c r="B436" s="88" t="str">
        <f aca="false">IF(import!A436="","",import!A436)</f>
        <v/>
      </c>
      <c r="C436" s="88" t="str">
        <f aca="false">IF(import!E436="","",import!E436)</f>
        <v/>
      </c>
      <c r="D436" s="88" t="str">
        <f aca="false">IF(import!D436="","",import!D436)</f>
        <v/>
      </c>
      <c r="E436" s="88" t="str">
        <f aca="false">IF(import!B436="","",import!B436)</f>
        <v/>
      </c>
      <c r="F436" s="88" t="str">
        <f aca="false">IF(import!I436="","",import!I436)</f>
        <v/>
      </c>
      <c r="G436" s="88" t="str">
        <f aca="false">IF(import!N436="","",import!N436)</f>
        <v/>
      </c>
      <c r="H436" s="88" t="str">
        <f aca="false">IF(import!K436="","",import!K436)</f>
        <v/>
      </c>
      <c r="I436" s="89" t="str">
        <f aca="false">IF(H436="","",G436-H436)</f>
        <v/>
      </c>
      <c r="K436" s="88" t="str">
        <f aca="false">IF(import!AA436="","",import!AA436)</f>
        <v/>
      </c>
      <c r="L436" s="91"/>
      <c r="M436" s="139"/>
      <c r="N436" s="140"/>
      <c r="O436" s="88" t="str">
        <f aca="false">IF(import!Y436="","",import!Y436)</f>
        <v/>
      </c>
      <c r="P436" s="141"/>
      <c r="Q436" s="141"/>
      <c r="R436" s="141"/>
      <c r="S436" s="142"/>
      <c r="U436" s="76"/>
      <c r="V436" s="136"/>
      <c r="W436" s="76"/>
      <c r="X436" s="76"/>
    </row>
    <row collapsed="false" customFormat="false" customHeight="true" hidden="false" ht="25.5" outlineLevel="0" r="437">
      <c r="A437" s="105"/>
      <c r="B437" s="88" t="str">
        <f aca="false">IF(import!A437="","",import!A437)</f>
        <v/>
      </c>
      <c r="C437" s="88" t="str">
        <f aca="false">IF(import!E437="","",import!E437)</f>
        <v/>
      </c>
      <c r="D437" s="88" t="str">
        <f aca="false">IF(import!D437="","",import!D437)</f>
        <v/>
      </c>
      <c r="E437" s="88" t="str">
        <f aca="false">IF(import!B437="","",import!B437)</f>
        <v/>
      </c>
      <c r="F437" s="88" t="str">
        <f aca="false">IF(import!I437="","",import!I437)</f>
        <v/>
      </c>
      <c r="G437" s="88" t="str">
        <f aca="false">IF(import!N437="","",import!N437)</f>
        <v/>
      </c>
      <c r="H437" s="88" t="str">
        <f aca="false">IF(import!K437="","",import!K437)</f>
        <v/>
      </c>
      <c r="I437" s="89" t="str">
        <f aca="false">IF(H437="","",G437-H437)</f>
        <v/>
      </c>
      <c r="K437" s="88" t="str">
        <f aca="false">IF(import!AA437="","",import!AA437)</f>
        <v/>
      </c>
      <c r="L437" s="91"/>
      <c r="M437" s="139"/>
      <c r="N437" s="140"/>
      <c r="O437" s="88" t="str">
        <f aca="false">IF(import!Y437="","",import!Y437)</f>
        <v/>
      </c>
      <c r="P437" s="141"/>
      <c r="Q437" s="141"/>
      <c r="R437" s="141"/>
      <c r="S437" s="142"/>
      <c r="U437" s="76"/>
      <c r="V437" s="136"/>
      <c r="W437" s="76"/>
      <c r="X437" s="76"/>
    </row>
    <row collapsed="false" customFormat="false" customHeight="true" hidden="false" ht="25.5" outlineLevel="0" r="438">
      <c r="A438" s="105"/>
      <c r="B438" s="88" t="str">
        <f aca="false">IF(import!A438="","",import!A438)</f>
        <v/>
      </c>
      <c r="C438" s="88" t="str">
        <f aca="false">IF(import!E438="","",import!E438)</f>
        <v/>
      </c>
      <c r="D438" s="88" t="str">
        <f aca="false">IF(import!D438="","",import!D438)</f>
        <v/>
      </c>
      <c r="E438" s="88" t="str">
        <f aca="false">IF(import!B438="","",import!B438)</f>
        <v/>
      </c>
      <c r="F438" s="88" t="str">
        <f aca="false">IF(import!I438="","",import!I438)</f>
        <v/>
      </c>
      <c r="G438" s="88" t="str">
        <f aca="false">IF(import!N438="","",import!N438)</f>
        <v/>
      </c>
      <c r="H438" s="88" t="str">
        <f aca="false">IF(import!K438="","",import!K438)</f>
        <v/>
      </c>
      <c r="I438" s="89" t="str">
        <f aca="false">IF(H438="","",G438-H438)</f>
        <v/>
      </c>
      <c r="K438" s="88" t="str">
        <f aca="false">IF(import!AA438="","",import!AA438)</f>
        <v/>
      </c>
      <c r="L438" s="91"/>
      <c r="M438" s="139"/>
      <c r="N438" s="140"/>
      <c r="O438" s="88" t="str">
        <f aca="false">IF(import!Y438="","",import!Y438)</f>
        <v/>
      </c>
      <c r="P438" s="141"/>
      <c r="Q438" s="141"/>
      <c r="R438" s="141"/>
      <c r="S438" s="142"/>
      <c r="U438" s="76"/>
      <c r="V438" s="136"/>
      <c r="W438" s="76"/>
      <c r="X438" s="76"/>
    </row>
    <row collapsed="false" customFormat="false" customHeight="true" hidden="false" ht="25.5" outlineLevel="0" r="439">
      <c r="A439" s="105"/>
      <c r="B439" s="88" t="str">
        <f aca="false">IF(import!A439="","",import!A439)</f>
        <v/>
      </c>
      <c r="C439" s="88" t="str">
        <f aca="false">IF(import!E439="","",import!E439)</f>
        <v/>
      </c>
      <c r="D439" s="88" t="str">
        <f aca="false">IF(import!D439="","",import!D439)</f>
        <v/>
      </c>
      <c r="E439" s="88" t="str">
        <f aca="false">IF(import!B439="","",import!B439)</f>
        <v/>
      </c>
      <c r="F439" s="88" t="str">
        <f aca="false">IF(import!I439="","",import!I439)</f>
        <v/>
      </c>
      <c r="G439" s="88" t="str">
        <f aca="false">IF(import!N439="","",import!N439)</f>
        <v/>
      </c>
      <c r="H439" s="88" t="str">
        <f aca="false">IF(import!K439="","",import!K439)</f>
        <v/>
      </c>
      <c r="I439" s="89" t="str">
        <f aca="false">IF(H439="","",G439-H439)</f>
        <v/>
      </c>
      <c r="K439" s="88" t="str">
        <f aca="false">IF(import!AA439="","",import!AA439)</f>
        <v/>
      </c>
      <c r="L439" s="91"/>
      <c r="M439" s="139"/>
      <c r="N439" s="140"/>
      <c r="O439" s="88" t="str">
        <f aca="false">IF(import!Y439="","",import!Y439)</f>
        <v/>
      </c>
      <c r="P439" s="141"/>
      <c r="Q439" s="141"/>
      <c r="R439" s="141"/>
      <c r="S439" s="142"/>
      <c r="U439" s="76"/>
      <c r="V439" s="136"/>
      <c r="W439" s="76"/>
      <c r="X439" s="76"/>
    </row>
    <row collapsed="false" customFormat="false" customHeight="true" hidden="false" ht="25.5" outlineLevel="0" r="440">
      <c r="A440" s="105"/>
      <c r="B440" s="88" t="str">
        <f aca="false">IF(import!A440="","",import!A440)</f>
        <v/>
      </c>
      <c r="C440" s="88" t="str">
        <f aca="false">IF(import!E440="","",import!E440)</f>
        <v/>
      </c>
      <c r="D440" s="88" t="str">
        <f aca="false">IF(import!D440="","",import!D440)</f>
        <v/>
      </c>
      <c r="E440" s="88" t="str">
        <f aca="false">IF(import!B440="","",import!B440)</f>
        <v/>
      </c>
      <c r="F440" s="88" t="str">
        <f aca="false">IF(import!I440="","",import!I440)</f>
        <v/>
      </c>
      <c r="G440" s="88" t="str">
        <f aca="false">IF(import!N440="","",import!N440)</f>
        <v/>
      </c>
      <c r="H440" s="88" t="str">
        <f aca="false">IF(import!K440="","",import!K440)</f>
        <v/>
      </c>
      <c r="I440" s="89" t="str">
        <f aca="false">IF(H440="","",G440-H440)</f>
        <v/>
      </c>
      <c r="K440" s="88" t="str">
        <f aca="false">IF(import!AA440="","",import!AA440)</f>
        <v/>
      </c>
      <c r="L440" s="91"/>
      <c r="M440" s="139"/>
      <c r="N440" s="140"/>
      <c r="O440" s="88" t="str">
        <f aca="false">IF(import!Y440="","",import!Y440)</f>
        <v/>
      </c>
      <c r="P440" s="141"/>
      <c r="Q440" s="141"/>
      <c r="R440" s="141"/>
      <c r="S440" s="142"/>
      <c r="U440" s="76"/>
      <c r="V440" s="136"/>
      <c r="W440" s="76"/>
      <c r="X440" s="76"/>
    </row>
    <row collapsed="false" customFormat="false" customHeight="true" hidden="false" ht="25.5" outlineLevel="0" r="441">
      <c r="A441" s="105"/>
      <c r="B441" s="88" t="str">
        <f aca="false">IF(import!A441="","",import!A441)</f>
        <v/>
      </c>
      <c r="C441" s="88" t="str">
        <f aca="false">IF(import!E441="","",import!E441)</f>
        <v/>
      </c>
      <c r="D441" s="88" t="str">
        <f aca="false">IF(import!D441="","",import!D441)</f>
        <v/>
      </c>
      <c r="E441" s="88" t="str">
        <f aca="false">IF(import!B441="","",import!B441)</f>
        <v/>
      </c>
      <c r="F441" s="88" t="str">
        <f aca="false">IF(import!I441="","",import!I441)</f>
        <v/>
      </c>
      <c r="G441" s="88" t="str">
        <f aca="false">IF(import!N441="","",import!N441)</f>
        <v/>
      </c>
      <c r="H441" s="88" t="str">
        <f aca="false">IF(import!K441="","",import!K441)</f>
        <v/>
      </c>
      <c r="I441" s="89" t="str">
        <f aca="false">IF(H441="","",G441-H441)</f>
        <v/>
      </c>
      <c r="K441" s="88" t="str">
        <f aca="false">IF(import!AA441="","",import!AA441)</f>
        <v/>
      </c>
      <c r="L441" s="91"/>
      <c r="M441" s="139"/>
      <c r="N441" s="140"/>
      <c r="O441" s="88" t="str">
        <f aca="false">IF(import!Y441="","",import!Y441)</f>
        <v/>
      </c>
      <c r="P441" s="141"/>
      <c r="Q441" s="141"/>
      <c r="R441" s="141"/>
      <c r="S441" s="142"/>
      <c r="U441" s="76"/>
      <c r="V441" s="136"/>
      <c r="W441" s="76"/>
      <c r="X441" s="76"/>
    </row>
    <row collapsed="false" customFormat="false" customHeight="true" hidden="false" ht="25.5" outlineLevel="0" r="442">
      <c r="A442" s="105"/>
      <c r="B442" s="88" t="str">
        <f aca="false">IF(import!A442="","",import!A442)</f>
        <v/>
      </c>
      <c r="C442" s="88" t="str">
        <f aca="false">IF(import!E442="","",import!E442)</f>
        <v/>
      </c>
      <c r="D442" s="88" t="str">
        <f aca="false">IF(import!D442="","",import!D442)</f>
        <v/>
      </c>
      <c r="E442" s="88" t="str">
        <f aca="false">IF(import!B442="","",import!B442)</f>
        <v/>
      </c>
      <c r="F442" s="88" t="str">
        <f aca="false">IF(import!I442="","",import!I442)</f>
        <v/>
      </c>
      <c r="G442" s="88" t="str">
        <f aca="false">IF(import!N442="","",import!N442)</f>
        <v/>
      </c>
      <c r="H442" s="88" t="str">
        <f aca="false">IF(import!K442="","",import!K442)</f>
        <v/>
      </c>
      <c r="I442" s="89" t="str">
        <f aca="false">IF(H442="","",G442-H442)</f>
        <v/>
      </c>
      <c r="K442" s="88" t="str">
        <f aca="false">IF(import!AA442="","",import!AA442)</f>
        <v/>
      </c>
      <c r="L442" s="91"/>
      <c r="M442" s="139"/>
      <c r="N442" s="140"/>
      <c r="O442" s="88" t="str">
        <f aca="false">IF(import!Y442="","",import!Y442)</f>
        <v/>
      </c>
      <c r="P442" s="141"/>
      <c r="Q442" s="141"/>
      <c r="R442" s="141"/>
      <c r="S442" s="142"/>
      <c r="U442" s="76"/>
      <c r="V442" s="136"/>
      <c r="W442" s="76"/>
      <c r="X442" s="76"/>
    </row>
    <row collapsed="false" customFormat="false" customHeight="true" hidden="false" ht="25.5" outlineLevel="0" r="443">
      <c r="A443" s="105"/>
      <c r="B443" s="88" t="str">
        <f aca="false">IF(import!A443="","",import!A443)</f>
        <v/>
      </c>
      <c r="C443" s="88" t="str">
        <f aca="false">IF(import!E443="","",import!E443)</f>
        <v/>
      </c>
      <c r="D443" s="88" t="str">
        <f aca="false">IF(import!D443="","",import!D443)</f>
        <v/>
      </c>
      <c r="E443" s="88" t="str">
        <f aca="false">IF(import!B443="","",import!B443)</f>
        <v/>
      </c>
      <c r="F443" s="88" t="str">
        <f aca="false">IF(import!I443="","",import!I443)</f>
        <v/>
      </c>
      <c r="G443" s="88" t="str">
        <f aca="false">IF(import!N443="","",import!N443)</f>
        <v/>
      </c>
      <c r="H443" s="88" t="str">
        <f aca="false">IF(import!K443="","",import!K443)</f>
        <v/>
      </c>
      <c r="I443" s="89" t="str">
        <f aca="false">IF(H443="","",G443-H443)</f>
        <v/>
      </c>
      <c r="K443" s="88" t="str">
        <f aca="false">IF(import!AA443="","",import!AA443)</f>
        <v/>
      </c>
      <c r="L443" s="91"/>
      <c r="M443" s="139"/>
      <c r="N443" s="140"/>
      <c r="O443" s="88" t="str">
        <f aca="false">IF(import!Y443="","",import!Y443)</f>
        <v/>
      </c>
      <c r="P443" s="141"/>
      <c r="Q443" s="141"/>
      <c r="R443" s="141"/>
      <c r="S443" s="142"/>
      <c r="U443" s="76"/>
      <c r="V443" s="136"/>
      <c r="W443" s="76"/>
      <c r="X443" s="76"/>
    </row>
    <row collapsed="false" customFormat="false" customHeight="true" hidden="false" ht="25.5" outlineLevel="0" r="444">
      <c r="A444" s="105"/>
      <c r="B444" s="88" t="str">
        <f aca="false">IF(import!A444="","",import!A444)</f>
        <v/>
      </c>
      <c r="C444" s="88" t="str">
        <f aca="false">IF(import!E444="","",import!E444)</f>
        <v/>
      </c>
      <c r="D444" s="88" t="str">
        <f aca="false">IF(import!D444="","",import!D444)</f>
        <v/>
      </c>
      <c r="E444" s="88" t="str">
        <f aca="false">IF(import!B444="","",import!B444)</f>
        <v/>
      </c>
      <c r="F444" s="88" t="str">
        <f aca="false">IF(import!I444="","",import!I444)</f>
        <v/>
      </c>
      <c r="G444" s="88" t="str">
        <f aca="false">IF(import!N444="","",import!N444)</f>
        <v/>
      </c>
      <c r="H444" s="88" t="str">
        <f aca="false">IF(import!K444="","",import!K444)</f>
        <v/>
      </c>
      <c r="I444" s="89" t="str">
        <f aca="false">IF(H444="","",G444-H444)</f>
        <v/>
      </c>
      <c r="K444" s="88" t="str">
        <f aca="false">IF(import!AA444="","",import!AA444)</f>
        <v/>
      </c>
      <c r="L444" s="91"/>
      <c r="M444" s="139"/>
      <c r="N444" s="140"/>
      <c r="O444" s="88" t="str">
        <f aca="false">IF(import!Y444="","",import!Y444)</f>
        <v/>
      </c>
      <c r="P444" s="141"/>
      <c r="Q444" s="141"/>
      <c r="R444" s="141"/>
      <c r="S444" s="142"/>
      <c r="U444" s="76"/>
      <c r="V444" s="136"/>
      <c r="W444" s="76"/>
      <c r="X444" s="76"/>
    </row>
    <row collapsed="false" customFormat="false" customHeight="true" hidden="false" ht="25.5" outlineLevel="0" r="445">
      <c r="A445" s="105"/>
      <c r="B445" s="88" t="str">
        <f aca="false">IF(import!A445="","",import!A445)</f>
        <v/>
      </c>
      <c r="C445" s="88" t="str">
        <f aca="false">IF(import!E445="","",import!E445)</f>
        <v/>
      </c>
      <c r="D445" s="88" t="str">
        <f aca="false">IF(import!D445="","",import!D445)</f>
        <v/>
      </c>
      <c r="E445" s="88" t="str">
        <f aca="false">IF(import!B445="","",import!B445)</f>
        <v/>
      </c>
      <c r="F445" s="88" t="str">
        <f aca="false">IF(import!I445="","",import!I445)</f>
        <v/>
      </c>
      <c r="G445" s="88" t="str">
        <f aca="false">IF(import!N445="","",import!N445)</f>
        <v/>
      </c>
      <c r="H445" s="88" t="str">
        <f aca="false">IF(import!K445="","",import!K445)</f>
        <v/>
      </c>
      <c r="I445" s="89" t="str">
        <f aca="false">IF(H445="","",G445-H445)</f>
        <v/>
      </c>
      <c r="K445" s="88" t="str">
        <f aca="false">IF(import!AA445="","",import!AA445)</f>
        <v/>
      </c>
      <c r="L445" s="91"/>
      <c r="M445" s="139"/>
      <c r="N445" s="140"/>
      <c r="O445" s="88" t="str">
        <f aca="false">IF(import!Y445="","",import!Y445)</f>
        <v/>
      </c>
      <c r="P445" s="141"/>
      <c r="Q445" s="141"/>
      <c r="R445" s="141"/>
      <c r="S445" s="142"/>
      <c r="U445" s="76"/>
      <c r="V445" s="136"/>
      <c r="W445" s="76"/>
      <c r="X445" s="76"/>
    </row>
    <row collapsed="false" customFormat="false" customHeight="true" hidden="false" ht="25.5" outlineLevel="0" r="446">
      <c r="A446" s="105"/>
      <c r="B446" s="88" t="str">
        <f aca="false">IF(import!A446="","",import!A446)</f>
        <v/>
      </c>
      <c r="C446" s="88" t="str">
        <f aca="false">IF(import!E446="","",import!E446)</f>
        <v/>
      </c>
      <c r="D446" s="88" t="str">
        <f aca="false">IF(import!D446="","",import!D446)</f>
        <v/>
      </c>
      <c r="E446" s="88" t="str">
        <f aca="false">IF(import!B446="","",import!B446)</f>
        <v/>
      </c>
      <c r="F446" s="88" t="str">
        <f aca="false">IF(import!I446="","",import!I446)</f>
        <v/>
      </c>
      <c r="G446" s="88" t="str">
        <f aca="false">IF(import!N446="","",import!N446)</f>
        <v/>
      </c>
      <c r="H446" s="88" t="str">
        <f aca="false">IF(import!K446="","",import!K446)</f>
        <v/>
      </c>
      <c r="I446" s="89" t="str">
        <f aca="false">IF(H446="","",G446-H446)</f>
        <v/>
      </c>
      <c r="K446" s="88" t="str">
        <f aca="false">IF(import!AA446="","",import!AA446)</f>
        <v/>
      </c>
      <c r="L446" s="91"/>
      <c r="M446" s="139"/>
      <c r="N446" s="140"/>
      <c r="O446" s="88" t="str">
        <f aca="false">IF(import!Y446="","",import!Y446)</f>
        <v/>
      </c>
      <c r="P446" s="141"/>
      <c r="Q446" s="141"/>
      <c r="R446" s="141"/>
      <c r="S446" s="142"/>
      <c r="U446" s="76"/>
      <c r="V446" s="136"/>
      <c r="W446" s="76"/>
      <c r="X446" s="76"/>
    </row>
    <row collapsed="false" customFormat="false" customHeight="true" hidden="false" ht="25.5" outlineLevel="0" r="447">
      <c r="A447" s="105"/>
      <c r="B447" s="88" t="str">
        <f aca="false">IF(import!A447="","",import!A447)</f>
        <v/>
      </c>
      <c r="C447" s="88" t="str">
        <f aca="false">IF(import!E447="","",import!E447)</f>
        <v/>
      </c>
      <c r="D447" s="88" t="str">
        <f aca="false">IF(import!D447="","",import!D447)</f>
        <v/>
      </c>
      <c r="E447" s="88" t="str">
        <f aca="false">IF(import!B447="","",import!B447)</f>
        <v/>
      </c>
      <c r="F447" s="88" t="str">
        <f aca="false">IF(import!I447="","",import!I447)</f>
        <v/>
      </c>
      <c r="G447" s="88" t="str">
        <f aca="false">IF(import!N447="","",import!N447)</f>
        <v/>
      </c>
      <c r="H447" s="88" t="str">
        <f aca="false">IF(import!K447="","",import!K447)</f>
        <v/>
      </c>
      <c r="I447" s="89" t="str">
        <f aca="false">IF(H447="","",G447-H447)</f>
        <v/>
      </c>
      <c r="K447" s="88" t="str">
        <f aca="false">IF(import!AA447="","",import!AA447)</f>
        <v/>
      </c>
      <c r="L447" s="91"/>
      <c r="M447" s="139"/>
      <c r="N447" s="140"/>
      <c r="O447" s="88" t="str">
        <f aca="false">IF(import!Y447="","",import!Y447)</f>
        <v/>
      </c>
      <c r="P447" s="141"/>
      <c r="Q447" s="141"/>
      <c r="R447" s="141"/>
      <c r="S447" s="142"/>
      <c r="U447" s="76"/>
      <c r="V447" s="136"/>
      <c r="W447" s="76"/>
      <c r="X447" s="76"/>
    </row>
    <row collapsed="false" customFormat="false" customHeight="true" hidden="false" ht="25.5" outlineLevel="0" r="448">
      <c r="A448" s="105"/>
      <c r="B448" s="88" t="str">
        <f aca="false">IF(import!A448="","",import!A448)</f>
        <v/>
      </c>
      <c r="C448" s="88" t="str">
        <f aca="false">IF(import!E448="","",import!E448)</f>
        <v/>
      </c>
      <c r="D448" s="88" t="str">
        <f aca="false">IF(import!D448="","",import!D448)</f>
        <v/>
      </c>
      <c r="E448" s="88" t="str">
        <f aca="false">IF(import!B448="","",import!B448)</f>
        <v/>
      </c>
      <c r="F448" s="88" t="str">
        <f aca="false">IF(import!I448="","",import!I448)</f>
        <v/>
      </c>
      <c r="G448" s="88" t="str">
        <f aca="false">IF(import!N448="","",import!N448)</f>
        <v/>
      </c>
      <c r="H448" s="88" t="str">
        <f aca="false">IF(import!K448="","",import!K448)</f>
        <v/>
      </c>
      <c r="I448" s="89" t="str">
        <f aca="false">IF(H448="","",G448-H448)</f>
        <v/>
      </c>
      <c r="K448" s="88" t="str">
        <f aca="false">IF(import!AA448="","",import!AA448)</f>
        <v/>
      </c>
      <c r="L448" s="91"/>
      <c r="M448" s="139"/>
      <c r="N448" s="140"/>
      <c r="O448" s="88" t="str">
        <f aca="false">IF(import!Y448="","",import!Y448)</f>
        <v/>
      </c>
      <c r="P448" s="141"/>
      <c r="Q448" s="141"/>
      <c r="R448" s="141"/>
      <c r="S448" s="142"/>
      <c r="U448" s="76"/>
      <c r="V448" s="136"/>
      <c r="W448" s="76"/>
      <c r="X448" s="76"/>
    </row>
    <row collapsed="false" customFormat="false" customHeight="true" hidden="false" ht="25.5" outlineLevel="0" r="449">
      <c r="A449" s="105"/>
      <c r="B449" s="88" t="str">
        <f aca="false">IF(import!A449="","",import!A449)</f>
        <v/>
      </c>
      <c r="C449" s="88" t="str">
        <f aca="false">IF(import!E449="","",import!E449)</f>
        <v/>
      </c>
      <c r="D449" s="88" t="str">
        <f aca="false">IF(import!D449="","",import!D449)</f>
        <v/>
      </c>
      <c r="E449" s="88" t="str">
        <f aca="false">IF(import!B449="","",import!B449)</f>
        <v/>
      </c>
      <c r="F449" s="88" t="str">
        <f aca="false">IF(import!I449="","",import!I449)</f>
        <v/>
      </c>
      <c r="G449" s="88" t="str">
        <f aca="false">IF(import!N449="","",import!N449)</f>
        <v/>
      </c>
      <c r="H449" s="88" t="str">
        <f aca="false">IF(import!K449="","",import!K449)</f>
        <v/>
      </c>
      <c r="I449" s="89" t="str">
        <f aca="false">IF(H449="","",G449-H449)</f>
        <v/>
      </c>
      <c r="K449" s="88" t="str">
        <f aca="false">IF(import!AA449="","",import!AA449)</f>
        <v/>
      </c>
      <c r="L449" s="91"/>
      <c r="M449" s="139"/>
      <c r="N449" s="140"/>
      <c r="O449" s="88" t="str">
        <f aca="false">IF(import!Y449="","",import!Y449)</f>
        <v/>
      </c>
      <c r="P449" s="141"/>
      <c r="Q449" s="141"/>
      <c r="R449" s="141"/>
      <c r="S449" s="142"/>
      <c r="U449" s="76"/>
      <c r="V449" s="136"/>
      <c r="W449" s="76"/>
      <c r="X449" s="76"/>
    </row>
    <row collapsed="false" customFormat="false" customHeight="true" hidden="false" ht="25.5" outlineLevel="0" r="450">
      <c r="A450" s="105"/>
      <c r="B450" s="88" t="str">
        <f aca="false">IF(import!A450="","",import!A450)</f>
        <v/>
      </c>
      <c r="C450" s="88" t="str">
        <f aca="false">IF(import!E450="","",import!E450)</f>
        <v/>
      </c>
      <c r="D450" s="88" t="str">
        <f aca="false">IF(import!D450="","",import!D450)</f>
        <v/>
      </c>
      <c r="E450" s="88" t="str">
        <f aca="false">IF(import!B450="","",import!B450)</f>
        <v/>
      </c>
      <c r="F450" s="88" t="str">
        <f aca="false">IF(import!I450="","",import!I450)</f>
        <v/>
      </c>
      <c r="G450" s="88" t="str">
        <f aca="false">IF(import!N450="","",import!N450)</f>
        <v/>
      </c>
      <c r="H450" s="88" t="str">
        <f aca="false">IF(import!K450="","",import!K450)</f>
        <v/>
      </c>
      <c r="I450" s="89" t="str">
        <f aca="false">IF(H450="","",G450-H450)</f>
        <v/>
      </c>
      <c r="K450" s="88" t="str">
        <f aca="false">IF(import!AA450="","",import!AA450)</f>
        <v/>
      </c>
      <c r="L450" s="91"/>
      <c r="M450" s="139"/>
      <c r="N450" s="140"/>
      <c r="O450" s="88" t="str">
        <f aca="false">IF(import!Y450="","",import!Y450)</f>
        <v/>
      </c>
      <c r="P450" s="141"/>
      <c r="Q450" s="141"/>
      <c r="R450" s="141"/>
      <c r="S450" s="142"/>
      <c r="U450" s="76"/>
      <c r="V450" s="136"/>
      <c r="W450" s="76"/>
      <c r="X450" s="76"/>
    </row>
    <row collapsed="false" customFormat="false" customHeight="true" hidden="false" ht="25.5" outlineLevel="0" r="451">
      <c r="A451" s="105"/>
      <c r="B451" s="88" t="str">
        <f aca="false">IF(import!A451="","",import!A451)</f>
        <v/>
      </c>
      <c r="C451" s="88" t="str">
        <f aca="false">IF(import!E451="","",import!E451)</f>
        <v/>
      </c>
      <c r="D451" s="88" t="str">
        <f aca="false">IF(import!D451="","",import!D451)</f>
        <v/>
      </c>
      <c r="E451" s="88" t="str">
        <f aca="false">IF(import!B451="","",import!B451)</f>
        <v/>
      </c>
      <c r="F451" s="88" t="str">
        <f aca="false">IF(import!I451="","",import!I451)</f>
        <v/>
      </c>
      <c r="G451" s="88" t="str">
        <f aca="false">IF(import!N451="","",import!N451)</f>
        <v/>
      </c>
      <c r="H451" s="88" t="str">
        <f aca="false">IF(import!K451="","",import!K451)</f>
        <v/>
      </c>
      <c r="I451" s="89" t="str">
        <f aca="false">IF(H451="","",G451-H451)</f>
        <v/>
      </c>
      <c r="K451" s="88" t="str">
        <f aca="false">IF(import!AA451="","",import!AA451)</f>
        <v/>
      </c>
      <c r="L451" s="91"/>
      <c r="M451" s="139"/>
      <c r="N451" s="140"/>
      <c r="O451" s="88" t="str">
        <f aca="false">IF(import!Y451="","",import!Y451)</f>
        <v/>
      </c>
      <c r="P451" s="141"/>
      <c r="Q451" s="141"/>
      <c r="R451" s="141"/>
      <c r="S451" s="142"/>
      <c r="U451" s="76"/>
      <c r="V451" s="136"/>
      <c r="W451" s="76"/>
      <c r="X451" s="76"/>
    </row>
    <row collapsed="false" customFormat="false" customHeight="true" hidden="false" ht="25.5" outlineLevel="0" r="452">
      <c r="A452" s="105"/>
      <c r="B452" s="88" t="str">
        <f aca="false">IF(import!A452="","",import!A452)</f>
        <v/>
      </c>
      <c r="C452" s="88" t="str">
        <f aca="false">IF(import!E452="","",import!E452)</f>
        <v/>
      </c>
      <c r="D452" s="88" t="str">
        <f aca="false">IF(import!D452="","",import!D452)</f>
        <v/>
      </c>
      <c r="E452" s="88" t="str">
        <f aca="false">IF(import!B452="","",import!B452)</f>
        <v/>
      </c>
      <c r="F452" s="88" t="str">
        <f aca="false">IF(import!I452="","",import!I452)</f>
        <v/>
      </c>
      <c r="G452" s="88" t="str">
        <f aca="false">IF(import!N452="","",import!N452)</f>
        <v/>
      </c>
      <c r="H452" s="88" t="str">
        <f aca="false">IF(import!K452="","",import!K452)</f>
        <v/>
      </c>
      <c r="I452" s="89" t="str">
        <f aca="false">IF(H452="","",G452-H452)</f>
        <v/>
      </c>
      <c r="K452" s="88" t="str">
        <f aca="false">IF(import!AA452="","",import!AA452)</f>
        <v/>
      </c>
      <c r="L452" s="91"/>
      <c r="M452" s="139"/>
      <c r="N452" s="140"/>
      <c r="O452" s="88" t="str">
        <f aca="false">IF(import!Y452="","",import!Y452)</f>
        <v/>
      </c>
      <c r="P452" s="141"/>
      <c r="Q452" s="141"/>
      <c r="R452" s="141"/>
      <c r="S452" s="142"/>
      <c r="U452" s="76"/>
      <c r="V452" s="136"/>
      <c r="W452" s="76"/>
      <c r="X452" s="76"/>
    </row>
    <row collapsed="false" customFormat="false" customHeight="true" hidden="false" ht="25.5" outlineLevel="0" r="453">
      <c r="A453" s="105"/>
      <c r="B453" s="88" t="str">
        <f aca="false">IF(import!A453="","",import!A453)</f>
        <v/>
      </c>
      <c r="C453" s="88" t="str">
        <f aca="false">IF(import!E453="","",import!E453)</f>
        <v/>
      </c>
      <c r="D453" s="88" t="str">
        <f aca="false">IF(import!D453="","",import!D453)</f>
        <v/>
      </c>
      <c r="E453" s="88" t="str">
        <f aca="false">IF(import!B453="","",import!B453)</f>
        <v/>
      </c>
      <c r="F453" s="88" t="str">
        <f aca="false">IF(import!I453="","",import!I453)</f>
        <v/>
      </c>
      <c r="G453" s="88" t="str">
        <f aca="false">IF(import!N453="","",import!N453)</f>
        <v/>
      </c>
      <c r="H453" s="88" t="str">
        <f aca="false">IF(import!K453="","",import!K453)</f>
        <v/>
      </c>
      <c r="I453" s="89" t="str">
        <f aca="false">IF(H453="","",G453-H453)</f>
        <v/>
      </c>
      <c r="K453" s="88" t="str">
        <f aca="false">IF(import!AA453="","",import!AA453)</f>
        <v/>
      </c>
      <c r="L453" s="91"/>
      <c r="M453" s="139"/>
      <c r="N453" s="140"/>
      <c r="O453" s="88" t="str">
        <f aca="false">IF(import!Y453="","",import!Y453)</f>
        <v/>
      </c>
      <c r="P453" s="141"/>
      <c r="Q453" s="141"/>
      <c r="R453" s="141"/>
      <c r="S453" s="142"/>
      <c r="U453" s="76"/>
      <c r="V453" s="136"/>
      <c r="W453" s="76"/>
      <c r="X453" s="76"/>
    </row>
    <row collapsed="false" customFormat="false" customHeight="true" hidden="false" ht="25.5" outlineLevel="0" r="454">
      <c r="A454" s="105"/>
      <c r="B454" s="88" t="str">
        <f aca="false">IF(import!A454="","",import!A454)</f>
        <v/>
      </c>
      <c r="C454" s="88" t="str">
        <f aca="false">IF(import!E454="","",import!E454)</f>
        <v/>
      </c>
      <c r="D454" s="88" t="str">
        <f aca="false">IF(import!D454="","",import!D454)</f>
        <v/>
      </c>
      <c r="E454" s="88" t="str">
        <f aca="false">IF(import!B454="","",import!B454)</f>
        <v/>
      </c>
      <c r="F454" s="88" t="str">
        <f aca="false">IF(import!I454="","",import!I454)</f>
        <v/>
      </c>
      <c r="G454" s="88" t="str">
        <f aca="false">IF(import!N454="","",import!N454)</f>
        <v/>
      </c>
      <c r="H454" s="88" t="str">
        <f aca="false">IF(import!K454="","",import!K454)</f>
        <v/>
      </c>
      <c r="I454" s="89" t="str">
        <f aca="false">IF(H454="","",G454-H454)</f>
        <v/>
      </c>
      <c r="K454" s="88" t="str">
        <f aca="false">IF(import!AA454="","",import!AA454)</f>
        <v/>
      </c>
      <c r="L454" s="91"/>
      <c r="M454" s="139"/>
      <c r="N454" s="140"/>
      <c r="O454" s="88" t="str">
        <f aca="false">IF(import!Y454="","",import!Y454)</f>
        <v/>
      </c>
      <c r="P454" s="141"/>
      <c r="Q454" s="141"/>
      <c r="R454" s="141"/>
      <c r="S454" s="142"/>
      <c r="U454" s="76"/>
      <c r="V454" s="136"/>
      <c r="W454" s="76"/>
      <c r="X454" s="76"/>
    </row>
    <row collapsed="false" customFormat="false" customHeight="true" hidden="false" ht="25.5" outlineLevel="0" r="455">
      <c r="A455" s="105"/>
      <c r="B455" s="88" t="str">
        <f aca="false">IF(import!A455="","",import!A455)</f>
        <v/>
      </c>
      <c r="C455" s="88" t="str">
        <f aca="false">IF(import!E455="","",import!E455)</f>
        <v/>
      </c>
      <c r="D455" s="88" t="str">
        <f aca="false">IF(import!D455="","",import!D455)</f>
        <v/>
      </c>
      <c r="E455" s="88" t="str">
        <f aca="false">IF(import!B455="","",import!B455)</f>
        <v/>
      </c>
      <c r="F455" s="88" t="str">
        <f aca="false">IF(import!I455="","",import!I455)</f>
        <v/>
      </c>
      <c r="G455" s="88" t="str">
        <f aca="false">IF(import!N455="","",import!N455)</f>
        <v/>
      </c>
      <c r="H455" s="88" t="str">
        <f aca="false">IF(import!K455="","",import!K455)</f>
        <v/>
      </c>
      <c r="I455" s="89" t="str">
        <f aca="false">IF(H455="","",G455-H455)</f>
        <v/>
      </c>
      <c r="K455" s="88" t="str">
        <f aca="false">IF(import!AA455="","",import!AA455)</f>
        <v/>
      </c>
      <c r="L455" s="91"/>
      <c r="M455" s="139"/>
      <c r="N455" s="140"/>
      <c r="O455" s="88" t="str">
        <f aca="false">IF(import!Y455="","",import!Y455)</f>
        <v/>
      </c>
      <c r="P455" s="141"/>
      <c r="Q455" s="141"/>
      <c r="R455" s="141"/>
      <c r="S455" s="142"/>
      <c r="U455" s="76"/>
      <c r="V455" s="136"/>
      <c r="W455" s="76"/>
      <c r="X455" s="76"/>
    </row>
    <row collapsed="false" customFormat="false" customHeight="true" hidden="false" ht="25.5" outlineLevel="0" r="456">
      <c r="A456" s="105"/>
      <c r="B456" s="88" t="str">
        <f aca="false">IF(import!A456="","",import!A456)</f>
        <v/>
      </c>
      <c r="C456" s="88" t="str">
        <f aca="false">IF(import!E456="","",import!E456)</f>
        <v/>
      </c>
      <c r="D456" s="88" t="str">
        <f aca="false">IF(import!D456="","",import!D456)</f>
        <v/>
      </c>
      <c r="E456" s="88" t="str">
        <f aca="false">IF(import!B456="","",import!B456)</f>
        <v/>
      </c>
      <c r="F456" s="88" t="str">
        <f aca="false">IF(import!I456="","",import!I456)</f>
        <v/>
      </c>
      <c r="G456" s="88" t="str">
        <f aca="false">IF(import!N456="","",import!N456)</f>
        <v/>
      </c>
      <c r="H456" s="88" t="str">
        <f aca="false">IF(import!K456="","",import!K456)</f>
        <v/>
      </c>
      <c r="I456" s="89" t="str">
        <f aca="false">IF(H456="","",G456-H456)</f>
        <v/>
      </c>
      <c r="K456" s="88" t="str">
        <f aca="false">IF(import!AA456="","",import!AA456)</f>
        <v/>
      </c>
      <c r="L456" s="91"/>
      <c r="M456" s="139"/>
      <c r="N456" s="140"/>
      <c r="O456" s="88" t="str">
        <f aca="false">IF(import!Y456="","",import!Y456)</f>
        <v/>
      </c>
      <c r="P456" s="141"/>
      <c r="Q456" s="141"/>
      <c r="R456" s="141"/>
      <c r="S456" s="142"/>
      <c r="U456" s="76"/>
      <c r="V456" s="136"/>
      <c r="W456" s="76"/>
      <c r="X456" s="76"/>
    </row>
    <row collapsed="false" customFormat="false" customHeight="true" hidden="false" ht="25.5" outlineLevel="0" r="457">
      <c r="A457" s="105"/>
      <c r="B457" s="88" t="str">
        <f aca="false">IF(import!A457="","",import!A457)</f>
        <v/>
      </c>
      <c r="C457" s="88" t="str">
        <f aca="false">IF(import!E457="","",import!E457)</f>
        <v/>
      </c>
      <c r="D457" s="88" t="str">
        <f aca="false">IF(import!D457="","",import!D457)</f>
        <v/>
      </c>
      <c r="E457" s="88" t="str">
        <f aca="false">IF(import!B457="","",import!B457)</f>
        <v/>
      </c>
      <c r="F457" s="88" t="str">
        <f aca="false">IF(import!I457="","",import!I457)</f>
        <v/>
      </c>
      <c r="G457" s="88" t="str">
        <f aca="false">IF(import!N457="","",import!N457)</f>
        <v/>
      </c>
      <c r="H457" s="88" t="str">
        <f aca="false">IF(import!K457="","",import!K457)</f>
        <v/>
      </c>
      <c r="I457" s="89" t="str">
        <f aca="false">IF(H457="","",G457-H457)</f>
        <v/>
      </c>
      <c r="K457" s="88" t="str">
        <f aca="false">IF(import!AA457="","",import!AA457)</f>
        <v/>
      </c>
      <c r="L457" s="91"/>
      <c r="M457" s="139"/>
      <c r="N457" s="140"/>
      <c r="O457" s="88" t="str">
        <f aca="false">IF(import!Y457="","",import!Y457)</f>
        <v/>
      </c>
      <c r="P457" s="141"/>
      <c r="Q457" s="141"/>
      <c r="R457" s="141"/>
      <c r="S457" s="142"/>
      <c r="U457" s="76"/>
      <c r="V457" s="136"/>
      <c r="W457" s="76"/>
      <c r="X457" s="76"/>
    </row>
    <row collapsed="false" customFormat="false" customHeight="true" hidden="false" ht="25.5" outlineLevel="0" r="458">
      <c r="A458" s="105"/>
      <c r="B458" s="88" t="str">
        <f aca="false">IF(import!A458="","",import!A458)</f>
        <v/>
      </c>
      <c r="C458" s="88" t="str">
        <f aca="false">IF(import!E458="","",import!E458)</f>
        <v/>
      </c>
      <c r="D458" s="88" t="str">
        <f aca="false">IF(import!D458="","",import!D458)</f>
        <v/>
      </c>
      <c r="E458" s="88" t="str">
        <f aca="false">IF(import!B458="","",import!B458)</f>
        <v/>
      </c>
      <c r="F458" s="88" t="str">
        <f aca="false">IF(import!I458="","",import!I458)</f>
        <v/>
      </c>
      <c r="G458" s="88" t="str">
        <f aca="false">IF(import!N458="","",import!N458)</f>
        <v/>
      </c>
      <c r="H458" s="88" t="str">
        <f aca="false">IF(import!K458="","",import!K458)</f>
        <v/>
      </c>
      <c r="I458" s="89" t="str">
        <f aca="false">IF(H458="","",G458-H458)</f>
        <v/>
      </c>
      <c r="K458" s="88" t="str">
        <f aca="false">IF(import!AA458="","",import!AA458)</f>
        <v/>
      </c>
      <c r="L458" s="91"/>
      <c r="M458" s="139"/>
      <c r="N458" s="140"/>
      <c r="O458" s="88" t="str">
        <f aca="false">IF(import!Y458="","",import!Y458)</f>
        <v/>
      </c>
      <c r="P458" s="141"/>
      <c r="Q458" s="141"/>
      <c r="R458" s="141"/>
      <c r="S458" s="142"/>
      <c r="U458" s="76"/>
      <c r="V458" s="136"/>
      <c r="W458" s="76"/>
      <c r="X458" s="76"/>
    </row>
    <row collapsed="false" customFormat="false" customHeight="true" hidden="false" ht="25.5" outlineLevel="0" r="459">
      <c r="A459" s="105"/>
      <c r="B459" s="88" t="str">
        <f aca="false">IF(import!A459="","",import!A459)</f>
        <v/>
      </c>
      <c r="C459" s="88" t="str">
        <f aca="false">IF(import!E459="","",import!E459)</f>
        <v/>
      </c>
      <c r="D459" s="88" t="str">
        <f aca="false">IF(import!D459="","",import!D459)</f>
        <v/>
      </c>
      <c r="E459" s="88" t="str">
        <f aca="false">IF(import!B459="","",import!B459)</f>
        <v/>
      </c>
      <c r="F459" s="88" t="str">
        <f aca="false">IF(import!I459="","",import!I459)</f>
        <v/>
      </c>
      <c r="G459" s="88" t="str">
        <f aca="false">IF(import!N459="","",import!N459)</f>
        <v/>
      </c>
      <c r="H459" s="88" t="str">
        <f aca="false">IF(import!K459="","",import!K459)</f>
        <v/>
      </c>
      <c r="I459" s="89" t="str">
        <f aca="false">IF(H459="","",G459-H459)</f>
        <v/>
      </c>
      <c r="K459" s="88" t="str">
        <f aca="false">IF(import!AA459="","",import!AA459)</f>
        <v/>
      </c>
      <c r="L459" s="91"/>
      <c r="M459" s="139"/>
      <c r="N459" s="140"/>
      <c r="O459" s="88" t="str">
        <f aca="false">IF(import!Y459="","",import!Y459)</f>
        <v/>
      </c>
      <c r="P459" s="141"/>
      <c r="Q459" s="141"/>
      <c r="R459" s="141"/>
      <c r="S459" s="142"/>
      <c r="U459" s="76"/>
      <c r="V459" s="136"/>
      <c r="W459" s="76"/>
      <c r="X459" s="76"/>
    </row>
    <row collapsed="false" customFormat="false" customHeight="true" hidden="false" ht="25.5" outlineLevel="0" r="460">
      <c r="A460" s="105"/>
      <c r="B460" s="88" t="str">
        <f aca="false">IF(import!A460="","",import!A460)</f>
        <v/>
      </c>
      <c r="C460" s="88" t="str">
        <f aca="false">IF(import!E460="","",import!E460)</f>
        <v/>
      </c>
      <c r="D460" s="88" t="str">
        <f aca="false">IF(import!D460="","",import!D460)</f>
        <v/>
      </c>
      <c r="E460" s="88" t="str">
        <f aca="false">IF(import!B460="","",import!B460)</f>
        <v/>
      </c>
      <c r="F460" s="88" t="str">
        <f aca="false">IF(import!I460="","",import!I460)</f>
        <v/>
      </c>
      <c r="G460" s="88" t="str">
        <f aca="false">IF(import!N460="","",import!N460)</f>
        <v/>
      </c>
      <c r="H460" s="88" t="str">
        <f aca="false">IF(import!K460="","",import!K460)</f>
        <v/>
      </c>
      <c r="I460" s="89" t="str">
        <f aca="false">IF(H460="","",G460-H460)</f>
        <v/>
      </c>
      <c r="K460" s="88" t="str">
        <f aca="false">IF(import!AA460="","",import!AA460)</f>
        <v/>
      </c>
      <c r="L460" s="91"/>
      <c r="M460" s="139"/>
      <c r="N460" s="140"/>
      <c r="O460" s="88" t="str">
        <f aca="false">IF(import!Y460="","",import!Y460)</f>
        <v/>
      </c>
      <c r="P460" s="141"/>
      <c r="Q460" s="141"/>
      <c r="R460" s="141"/>
      <c r="S460" s="142"/>
      <c r="U460" s="76"/>
      <c r="V460" s="136"/>
      <c r="W460" s="76"/>
      <c r="X460" s="76"/>
    </row>
    <row collapsed="false" customFormat="false" customHeight="true" hidden="false" ht="25.5" outlineLevel="0" r="461">
      <c r="A461" s="105"/>
      <c r="B461" s="88" t="str">
        <f aca="false">IF(import!A461="","",import!A461)</f>
        <v/>
      </c>
      <c r="C461" s="88" t="str">
        <f aca="false">IF(import!E461="","",import!E461)</f>
        <v/>
      </c>
      <c r="D461" s="88" t="str">
        <f aca="false">IF(import!D461="","",import!D461)</f>
        <v/>
      </c>
      <c r="E461" s="88" t="str">
        <f aca="false">IF(import!B461="","",import!B461)</f>
        <v/>
      </c>
      <c r="F461" s="88" t="str">
        <f aca="false">IF(import!I461="","",import!I461)</f>
        <v/>
      </c>
      <c r="G461" s="88" t="str">
        <f aca="false">IF(import!N461="","",import!N461)</f>
        <v/>
      </c>
      <c r="H461" s="88" t="str">
        <f aca="false">IF(import!K461="","",import!K461)</f>
        <v/>
      </c>
      <c r="I461" s="89" t="str">
        <f aca="false">IF(H461="","",G461-H461)</f>
        <v/>
      </c>
      <c r="K461" s="88" t="str">
        <f aca="false">IF(import!AA461="","",import!AA461)</f>
        <v/>
      </c>
      <c r="L461" s="91"/>
      <c r="M461" s="139"/>
      <c r="N461" s="140"/>
      <c r="O461" s="88" t="str">
        <f aca="false">IF(import!Y461="","",import!Y461)</f>
        <v/>
      </c>
      <c r="P461" s="141"/>
      <c r="Q461" s="141"/>
      <c r="R461" s="141"/>
      <c r="S461" s="142"/>
      <c r="U461" s="76"/>
      <c r="V461" s="136"/>
      <c r="W461" s="76"/>
      <c r="X461" s="76"/>
    </row>
    <row collapsed="false" customFormat="false" customHeight="true" hidden="false" ht="25.5" outlineLevel="0" r="462">
      <c r="A462" s="105"/>
      <c r="B462" s="88" t="str">
        <f aca="false">IF(import!A462="","",import!A462)</f>
        <v/>
      </c>
      <c r="C462" s="88" t="str">
        <f aca="false">IF(import!E462="","",import!E462)</f>
        <v/>
      </c>
      <c r="D462" s="88" t="str">
        <f aca="false">IF(import!D462="","",import!D462)</f>
        <v/>
      </c>
      <c r="E462" s="88" t="str">
        <f aca="false">IF(import!B462="","",import!B462)</f>
        <v/>
      </c>
      <c r="F462" s="88" t="str">
        <f aca="false">IF(import!I462="","",import!I462)</f>
        <v/>
      </c>
      <c r="G462" s="88" t="str">
        <f aca="false">IF(import!N462="","",import!N462)</f>
        <v/>
      </c>
      <c r="H462" s="88" t="str">
        <f aca="false">IF(import!K462="","",import!K462)</f>
        <v/>
      </c>
      <c r="I462" s="89" t="str">
        <f aca="false">IF(H462="","",G462-H462)</f>
        <v/>
      </c>
      <c r="K462" s="88" t="str">
        <f aca="false">IF(import!AA462="","",import!AA462)</f>
        <v/>
      </c>
      <c r="L462" s="91"/>
      <c r="M462" s="139"/>
      <c r="N462" s="140"/>
      <c r="O462" s="88" t="str">
        <f aca="false">IF(import!Y462="","",import!Y462)</f>
        <v/>
      </c>
      <c r="P462" s="141"/>
      <c r="Q462" s="141"/>
      <c r="R462" s="141"/>
      <c r="S462" s="142"/>
      <c r="U462" s="76"/>
      <c r="V462" s="136"/>
      <c r="W462" s="76"/>
      <c r="X462" s="76"/>
    </row>
    <row collapsed="false" customFormat="false" customHeight="true" hidden="false" ht="25.5" outlineLevel="0" r="463">
      <c r="A463" s="105"/>
      <c r="B463" s="88" t="str">
        <f aca="false">IF(import!A463="","",import!A463)</f>
        <v/>
      </c>
      <c r="C463" s="88" t="str">
        <f aca="false">IF(import!E463="","",import!E463)</f>
        <v/>
      </c>
      <c r="D463" s="88" t="str">
        <f aca="false">IF(import!D463="","",import!D463)</f>
        <v/>
      </c>
      <c r="E463" s="88" t="str">
        <f aca="false">IF(import!B463="","",import!B463)</f>
        <v/>
      </c>
      <c r="F463" s="88" t="str">
        <f aca="false">IF(import!I463="","",import!I463)</f>
        <v/>
      </c>
      <c r="G463" s="88" t="str">
        <f aca="false">IF(import!N463="","",import!N463)</f>
        <v/>
      </c>
      <c r="H463" s="88" t="str">
        <f aca="false">IF(import!K463="","",import!K463)</f>
        <v/>
      </c>
      <c r="I463" s="89" t="str">
        <f aca="false">IF(H463="","",G463-H463)</f>
        <v/>
      </c>
      <c r="K463" s="88" t="str">
        <f aca="false">IF(import!AA463="","",import!AA463)</f>
        <v/>
      </c>
      <c r="L463" s="91"/>
      <c r="M463" s="139"/>
      <c r="N463" s="140"/>
      <c r="O463" s="88" t="str">
        <f aca="false">IF(import!Y463="","",import!Y463)</f>
        <v/>
      </c>
      <c r="P463" s="141"/>
      <c r="Q463" s="141"/>
      <c r="R463" s="141"/>
      <c r="S463" s="142"/>
      <c r="U463" s="76"/>
      <c r="V463" s="136"/>
      <c r="W463" s="76"/>
      <c r="X463" s="76"/>
    </row>
    <row collapsed="false" customFormat="false" customHeight="true" hidden="false" ht="25.5" outlineLevel="0" r="464">
      <c r="A464" s="105"/>
      <c r="B464" s="88" t="str">
        <f aca="false">IF(import!A464="","",import!A464)</f>
        <v/>
      </c>
      <c r="C464" s="88" t="str">
        <f aca="false">IF(import!E464="","",import!E464)</f>
        <v/>
      </c>
      <c r="D464" s="88" t="str">
        <f aca="false">IF(import!D464="","",import!D464)</f>
        <v/>
      </c>
      <c r="E464" s="88" t="str">
        <f aca="false">IF(import!B464="","",import!B464)</f>
        <v/>
      </c>
      <c r="F464" s="88" t="str">
        <f aca="false">IF(import!I464="","",import!I464)</f>
        <v/>
      </c>
      <c r="G464" s="88" t="str">
        <f aca="false">IF(import!N464="","",import!N464)</f>
        <v/>
      </c>
      <c r="H464" s="88" t="str">
        <f aca="false">IF(import!K464="","",import!K464)</f>
        <v/>
      </c>
      <c r="I464" s="89" t="str">
        <f aca="false">IF(H464="","",G464-H464)</f>
        <v/>
      </c>
      <c r="K464" s="88" t="str">
        <f aca="false">IF(import!AA464="","",import!AA464)</f>
        <v/>
      </c>
      <c r="L464" s="91"/>
      <c r="M464" s="139"/>
      <c r="N464" s="140"/>
      <c r="O464" s="88" t="str">
        <f aca="false">IF(import!Y464="","",import!Y464)</f>
        <v/>
      </c>
      <c r="P464" s="141"/>
      <c r="Q464" s="141"/>
      <c r="R464" s="141"/>
      <c r="S464" s="142"/>
      <c r="U464" s="76"/>
      <c r="V464" s="136"/>
      <c r="W464" s="76"/>
      <c r="X464" s="76"/>
    </row>
    <row collapsed="false" customFormat="false" customHeight="true" hidden="false" ht="25.5" outlineLevel="0" r="465">
      <c r="A465" s="105"/>
      <c r="B465" s="88" t="str">
        <f aca="false">IF(import!A465="","",import!A465)</f>
        <v/>
      </c>
      <c r="C465" s="88" t="str">
        <f aca="false">IF(import!E465="","",import!E465)</f>
        <v/>
      </c>
      <c r="D465" s="88" t="str">
        <f aca="false">IF(import!D465="","",import!D465)</f>
        <v/>
      </c>
      <c r="E465" s="88" t="str">
        <f aca="false">IF(import!B465="","",import!B465)</f>
        <v/>
      </c>
      <c r="F465" s="88" t="str">
        <f aca="false">IF(import!I465="","",import!I465)</f>
        <v/>
      </c>
      <c r="G465" s="88" t="str">
        <f aca="false">IF(import!N465="","",import!N465)</f>
        <v/>
      </c>
      <c r="H465" s="88" t="str">
        <f aca="false">IF(import!K465="","",import!K465)</f>
        <v/>
      </c>
      <c r="I465" s="89" t="str">
        <f aca="false">IF(H465="","",G465-H465)</f>
        <v/>
      </c>
      <c r="K465" s="88" t="str">
        <f aca="false">IF(import!AA465="","",import!AA465)</f>
        <v/>
      </c>
      <c r="L465" s="91"/>
      <c r="M465" s="139"/>
      <c r="N465" s="140"/>
      <c r="O465" s="88" t="str">
        <f aca="false">IF(import!Y465="","",import!Y465)</f>
        <v/>
      </c>
      <c r="P465" s="141"/>
      <c r="Q465" s="141"/>
      <c r="R465" s="141"/>
      <c r="S465" s="142"/>
      <c r="U465" s="76"/>
      <c r="V465" s="136"/>
      <c r="W465" s="76"/>
      <c r="X465" s="76"/>
    </row>
    <row collapsed="false" customFormat="false" customHeight="true" hidden="false" ht="25.5" outlineLevel="0" r="466">
      <c r="A466" s="105"/>
      <c r="B466" s="88" t="str">
        <f aca="false">IF(import!A466="","",import!A466)</f>
        <v/>
      </c>
      <c r="C466" s="88" t="str">
        <f aca="false">IF(import!E466="","",import!E466)</f>
        <v/>
      </c>
      <c r="D466" s="88" t="str">
        <f aca="false">IF(import!D466="","",import!D466)</f>
        <v/>
      </c>
      <c r="E466" s="88" t="str">
        <f aca="false">IF(import!B466="","",import!B466)</f>
        <v/>
      </c>
      <c r="F466" s="88" t="str">
        <f aca="false">IF(import!I466="","",import!I466)</f>
        <v/>
      </c>
      <c r="G466" s="88" t="str">
        <f aca="false">IF(import!N466="","",import!N466)</f>
        <v/>
      </c>
      <c r="H466" s="88" t="str">
        <f aca="false">IF(import!K466="","",import!K466)</f>
        <v/>
      </c>
      <c r="I466" s="89" t="str">
        <f aca="false">IF(H466="","",G466-H466)</f>
        <v/>
      </c>
      <c r="K466" s="88" t="str">
        <f aca="false">IF(import!AA466="","",import!AA466)</f>
        <v/>
      </c>
      <c r="L466" s="91"/>
      <c r="M466" s="139"/>
      <c r="N466" s="140"/>
      <c r="O466" s="88" t="str">
        <f aca="false">IF(import!Y466="","",import!Y466)</f>
        <v/>
      </c>
      <c r="P466" s="141"/>
      <c r="Q466" s="141"/>
      <c r="R466" s="141"/>
      <c r="S466" s="142"/>
      <c r="U466" s="76"/>
      <c r="V466" s="136"/>
      <c r="W466" s="76"/>
      <c r="X466" s="76"/>
    </row>
    <row collapsed="false" customFormat="false" customHeight="true" hidden="false" ht="25.5" outlineLevel="0" r="467">
      <c r="A467" s="105"/>
      <c r="B467" s="88" t="str">
        <f aca="false">IF(import!A467="","",import!A467)</f>
        <v/>
      </c>
      <c r="C467" s="88" t="str">
        <f aca="false">IF(import!E467="","",import!E467)</f>
        <v/>
      </c>
      <c r="D467" s="88" t="str">
        <f aca="false">IF(import!D467="","",import!D467)</f>
        <v/>
      </c>
      <c r="E467" s="88" t="str">
        <f aca="false">IF(import!B467="","",import!B467)</f>
        <v/>
      </c>
      <c r="F467" s="88" t="str">
        <f aca="false">IF(import!I467="","",import!I467)</f>
        <v/>
      </c>
      <c r="G467" s="88" t="str">
        <f aca="false">IF(import!N467="","",import!N467)</f>
        <v/>
      </c>
      <c r="H467" s="88" t="str">
        <f aca="false">IF(import!K467="","",import!K467)</f>
        <v/>
      </c>
      <c r="I467" s="89" t="str">
        <f aca="false">IF(H467="","",G467-H467)</f>
        <v/>
      </c>
      <c r="K467" s="88" t="str">
        <f aca="false">IF(import!AA467="","",import!AA467)</f>
        <v/>
      </c>
      <c r="L467" s="91"/>
      <c r="M467" s="139"/>
      <c r="N467" s="140"/>
      <c r="O467" s="88" t="str">
        <f aca="false">IF(import!Y467="","",import!Y467)</f>
        <v/>
      </c>
      <c r="P467" s="141"/>
      <c r="Q467" s="141"/>
      <c r="R467" s="141"/>
      <c r="S467" s="142"/>
      <c r="U467" s="76"/>
      <c r="V467" s="136"/>
      <c r="W467" s="76"/>
      <c r="X467" s="76"/>
    </row>
    <row collapsed="false" customFormat="false" customHeight="true" hidden="false" ht="25.5" outlineLevel="0" r="468">
      <c r="A468" s="105"/>
      <c r="B468" s="88" t="str">
        <f aca="false">IF(import!A468="","",import!A468)</f>
        <v/>
      </c>
      <c r="C468" s="88" t="str">
        <f aca="false">IF(import!E468="","",import!E468)</f>
        <v/>
      </c>
      <c r="D468" s="88" t="str">
        <f aca="false">IF(import!D468="","",import!D468)</f>
        <v/>
      </c>
      <c r="E468" s="88" t="str">
        <f aca="false">IF(import!B468="","",import!B468)</f>
        <v/>
      </c>
      <c r="F468" s="88" t="str">
        <f aca="false">IF(import!I468="","",import!I468)</f>
        <v/>
      </c>
      <c r="G468" s="88" t="str">
        <f aca="false">IF(import!N468="","",import!N468)</f>
        <v/>
      </c>
      <c r="H468" s="88" t="str">
        <f aca="false">IF(import!K468="","",import!K468)</f>
        <v/>
      </c>
      <c r="I468" s="89" t="str">
        <f aca="false">IF(H468="","",G468-H468)</f>
        <v/>
      </c>
      <c r="K468" s="88" t="str">
        <f aca="false">IF(import!AA468="","",import!AA468)</f>
        <v/>
      </c>
      <c r="L468" s="91"/>
      <c r="M468" s="139"/>
      <c r="N468" s="140"/>
      <c r="O468" s="88" t="str">
        <f aca="false">IF(import!Y468="","",import!Y468)</f>
        <v/>
      </c>
      <c r="P468" s="141"/>
      <c r="Q468" s="141"/>
      <c r="R468" s="141"/>
      <c r="S468" s="142"/>
      <c r="U468" s="76"/>
      <c r="W468" s="76"/>
      <c r="X468" s="76"/>
    </row>
    <row collapsed="false" customFormat="false" customHeight="true" hidden="false" ht="25.5" outlineLevel="0" r="469">
      <c r="A469" s="105"/>
      <c r="B469" s="88" t="str">
        <f aca="false">IF(import!A469="","",import!A469)</f>
        <v/>
      </c>
      <c r="C469" s="88" t="str">
        <f aca="false">IF(import!E469="","",import!E469)</f>
        <v/>
      </c>
      <c r="D469" s="88" t="str">
        <f aca="false">IF(import!D469="","",import!D469)</f>
        <v/>
      </c>
      <c r="E469" s="88" t="str">
        <f aca="false">IF(import!B469="","",import!B469)</f>
        <v/>
      </c>
      <c r="F469" s="88" t="str">
        <f aca="false">IF(import!I469="","",import!I469)</f>
        <v/>
      </c>
      <c r="G469" s="88" t="str">
        <f aca="false">IF(import!N469="","",import!N469)</f>
        <v/>
      </c>
      <c r="H469" s="88" t="str">
        <f aca="false">IF(import!K469="","",import!K469)</f>
        <v/>
      </c>
      <c r="I469" s="89" t="str">
        <f aca="false">IF(H469="","",G469-H469)</f>
        <v/>
      </c>
      <c r="K469" s="88" t="str">
        <f aca="false">IF(import!AA469="","",import!AA469)</f>
        <v/>
      </c>
      <c r="L469" s="91"/>
      <c r="M469" s="139"/>
      <c r="N469" s="140"/>
      <c r="O469" s="88" t="str">
        <f aca="false">IF(import!Y469="","",import!Y469)</f>
        <v/>
      </c>
      <c r="P469" s="141"/>
      <c r="Q469" s="141"/>
      <c r="R469" s="141"/>
      <c r="S469" s="142"/>
      <c r="U469" s="76"/>
      <c r="W469" s="76"/>
      <c r="X469" s="76"/>
    </row>
    <row collapsed="false" customFormat="false" customHeight="true" hidden="false" ht="25.5" outlineLevel="0" r="470">
      <c r="A470" s="105"/>
      <c r="B470" s="88" t="str">
        <f aca="false">IF(import!A470="","",import!A470)</f>
        <v/>
      </c>
      <c r="C470" s="88" t="str">
        <f aca="false">IF(import!E470="","",import!E470)</f>
        <v/>
      </c>
      <c r="D470" s="88" t="str">
        <f aca="false">IF(import!D470="","",import!D470)</f>
        <v/>
      </c>
      <c r="E470" s="88" t="str">
        <f aca="false">IF(import!B470="","",import!B470)</f>
        <v/>
      </c>
      <c r="F470" s="88" t="str">
        <f aca="false">IF(import!I470="","",import!I470)</f>
        <v/>
      </c>
      <c r="G470" s="88" t="str">
        <f aca="false">IF(import!N470="","",import!N470)</f>
        <v/>
      </c>
      <c r="H470" s="88" t="str">
        <f aca="false">IF(import!K470="","",import!K470)</f>
        <v/>
      </c>
      <c r="I470" s="89" t="str">
        <f aca="false">IF(H470="","",G470-H470)</f>
        <v/>
      </c>
      <c r="K470" s="88" t="str">
        <f aca="false">IF(import!AA470="","",import!AA470)</f>
        <v/>
      </c>
      <c r="L470" s="91"/>
      <c r="M470" s="139"/>
      <c r="N470" s="140"/>
      <c r="O470" s="88" t="str">
        <f aca="false">IF(import!Y470="","",import!Y470)</f>
        <v/>
      </c>
      <c r="P470" s="141"/>
      <c r="Q470" s="141"/>
      <c r="R470" s="141"/>
      <c r="S470" s="142"/>
      <c r="U470" s="76"/>
      <c r="W470" s="76"/>
      <c r="X470" s="76"/>
    </row>
    <row collapsed="false" customFormat="false" customHeight="true" hidden="false" ht="25.5" outlineLevel="0" r="471">
      <c r="A471" s="105"/>
      <c r="B471" s="88" t="str">
        <f aca="false">IF(import!A471="","",import!A471)</f>
        <v/>
      </c>
      <c r="C471" s="88" t="str">
        <f aca="false">IF(import!E471="","",import!E471)</f>
        <v/>
      </c>
      <c r="D471" s="88" t="str">
        <f aca="false">IF(import!D471="","",import!D471)</f>
        <v/>
      </c>
      <c r="E471" s="88" t="str">
        <f aca="false">IF(import!B471="","",import!B471)</f>
        <v/>
      </c>
      <c r="F471" s="88" t="str">
        <f aca="false">IF(import!I471="","",import!I471)</f>
        <v/>
      </c>
      <c r="G471" s="88" t="str">
        <f aca="false">IF(import!N471="","",import!N471)</f>
        <v/>
      </c>
      <c r="H471" s="88" t="str">
        <f aca="false">IF(import!K471="","",import!K471)</f>
        <v/>
      </c>
      <c r="I471" s="89" t="str">
        <f aca="false">IF(H471="","",G471-H471)</f>
        <v/>
      </c>
      <c r="K471" s="88" t="str">
        <f aca="false">IF(import!AA471="","",import!AA471)</f>
        <v/>
      </c>
      <c r="L471" s="91"/>
      <c r="M471" s="139"/>
      <c r="N471" s="140"/>
      <c r="O471" s="88" t="str">
        <f aca="false">IF(import!Y471="","",import!Y471)</f>
        <v/>
      </c>
      <c r="P471" s="141"/>
      <c r="Q471" s="141"/>
      <c r="R471" s="141"/>
      <c r="S471" s="142"/>
      <c r="U471" s="76"/>
      <c r="W471" s="76"/>
      <c r="X471" s="76"/>
    </row>
    <row collapsed="false" customFormat="false" customHeight="true" hidden="false" ht="25.5" outlineLevel="0" r="472">
      <c r="A472" s="105"/>
      <c r="B472" s="88" t="str">
        <f aca="false">IF(import!A472="","",import!A472)</f>
        <v/>
      </c>
      <c r="C472" s="88" t="str">
        <f aca="false">IF(import!E472="","",import!E472)</f>
        <v/>
      </c>
      <c r="D472" s="88" t="str">
        <f aca="false">IF(import!D472="","",import!D472)</f>
        <v/>
      </c>
      <c r="E472" s="88" t="str">
        <f aca="false">IF(import!B472="","",import!B472)</f>
        <v/>
      </c>
      <c r="F472" s="88" t="str">
        <f aca="false">IF(import!I472="","",import!I472)</f>
        <v/>
      </c>
      <c r="G472" s="88" t="str">
        <f aca="false">IF(import!N472="","",import!N472)</f>
        <v/>
      </c>
      <c r="H472" s="88" t="str">
        <f aca="false">IF(import!K472="","",import!K472)</f>
        <v/>
      </c>
      <c r="I472" s="89" t="str">
        <f aca="false">IF(H472="","",G472-H472)</f>
        <v/>
      </c>
      <c r="K472" s="88" t="str">
        <f aca="false">IF(import!AA472="","",import!AA472)</f>
        <v/>
      </c>
      <c r="L472" s="91"/>
      <c r="M472" s="139"/>
      <c r="N472" s="140"/>
      <c r="O472" s="88" t="str">
        <f aca="false">IF(import!Y472="","",import!Y472)</f>
        <v/>
      </c>
      <c r="P472" s="141"/>
      <c r="Q472" s="141"/>
      <c r="R472" s="141"/>
      <c r="S472" s="142"/>
      <c r="U472" s="76"/>
      <c r="W472" s="76"/>
      <c r="X472" s="76"/>
    </row>
    <row collapsed="false" customFormat="false" customHeight="true" hidden="false" ht="25.5" outlineLevel="0" r="473">
      <c r="A473" s="105"/>
      <c r="B473" s="88" t="str">
        <f aca="false">IF(import!A473="","",import!A473)</f>
        <v/>
      </c>
      <c r="C473" s="88" t="str">
        <f aca="false">IF(import!E473="","",import!E473)</f>
        <v/>
      </c>
      <c r="D473" s="88" t="str">
        <f aca="false">IF(import!D473="","",import!D473)</f>
        <v/>
      </c>
      <c r="E473" s="88" t="str">
        <f aca="false">IF(import!B473="","",import!B473)</f>
        <v/>
      </c>
      <c r="F473" s="88" t="str">
        <f aca="false">IF(import!I473="","",import!I473)</f>
        <v/>
      </c>
      <c r="G473" s="88" t="str">
        <f aca="false">IF(import!N473="","",import!N473)</f>
        <v/>
      </c>
      <c r="H473" s="88" t="str">
        <f aca="false">IF(import!K473="","",import!K473)</f>
        <v/>
      </c>
      <c r="I473" s="89" t="str">
        <f aca="false">IF(H473="","",G473-H473)</f>
        <v/>
      </c>
      <c r="K473" s="88" t="str">
        <f aca="false">IF(import!AA473="","",import!AA473)</f>
        <v/>
      </c>
      <c r="L473" s="91"/>
      <c r="M473" s="139"/>
      <c r="N473" s="140"/>
      <c r="O473" s="88" t="str">
        <f aca="false">IF(import!Y473="","",import!Y473)</f>
        <v/>
      </c>
      <c r="P473" s="141"/>
      <c r="Q473" s="141"/>
      <c r="R473" s="141"/>
      <c r="S473" s="142"/>
      <c r="U473" s="76"/>
      <c r="W473" s="76"/>
      <c r="X473" s="76"/>
    </row>
    <row collapsed="false" customFormat="false" customHeight="true" hidden="false" ht="25.5" outlineLevel="0" r="474">
      <c r="A474" s="105"/>
      <c r="B474" s="88" t="str">
        <f aca="false">IF(import!A474="","",import!A474)</f>
        <v/>
      </c>
      <c r="C474" s="88" t="str">
        <f aca="false">IF(import!E474="","",import!E474)</f>
        <v/>
      </c>
      <c r="D474" s="88" t="str">
        <f aca="false">IF(import!D474="","",import!D474)</f>
        <v/>
      </c>
      <c r="E474" s="88" t="str">
        <f aca="false">IF(import!B474="","",import!B474)</f>
        <v/>
      </c>
      <c r="F474" s="88" t="str">
        <f aca="false">IF(import!I474="","",import!I474)</f>
        <v/>
      </c>
      <c r="G474" s="88" t="str">
        <f aca="false">IF(import!N474="","",import!N474)</f>
        <v/>
      </c>
      <c r="H474" s="88" t="str">
        <f aca="false">IF(import!K474="","",import!K474)</f>
        <v/>
      </c>
      <c r="I474" s="89" t="str">
        <f aca="false">IF(H474="","",G474-H474)</f>
        <v/>
      </c>
      <c r="K474" s="88" t="str">
        <f aca="false">IF(import!AA474="","",import!AA474)</f>
        <v/>
      </c>
      <c r="L474" s="91"/>
      <c r="M474" s="139"/>
      <c r="N474" s="140"/>
      <c r="O474" s="88" t="str">
        <f aca="false">IF(import!Y474="","",import!Y474)</f>
        <v/>
      </c>
      <c r="P474" s="141"/>
      <c r="Q474" s="141"/>
      <c r="R474" s="141"/>
      <c r="S474" s="142"/>
      <c r="U474" s="76"/>
      <c r="W474" s="76"/>
      <c r="X474" s="76"/>
    </row>
    <row collapsed="false" customFormat="false" customHeight="true" hidden="false" ht="25.5" outlineLevel="0" r="475">
      <c r="A475" s="105"/>
      <c r="B475" s="88" t="str">
        <f aca="false">IF(import!A475="","",import!A475)</f>
        <v/>
      </c>
      <c r="C475" s="88" t="str">
        <f aca="false">IF(import!E475="","",import!E475)</f>
        <v/>
      </c>
      <c r="D475" s="88" t="str">
        <f aca="false">IF(import!D475="","",import!D475)</f>
        <v/>
      </c>
      <c r="E475" s="88" t="str">
        <f aca="false">IF(import!B475="","",import!B475)</f>
        <v/>
      </c>
      <c r="F475" s="88" t="str">
        <f aca="false">IF(import!I475="","",import!I475)</f>
        <v/>
      </c>
      <c r="G475" s="88" t="str">
        <f aca="false">IF(import!N475="","",import!N475)</f>
        <v/>
      </c>
      <c r="H475" s="88" t="str">
        <f aca="false">IF(import!K475="","",import!K475)</f>
        <v/>
      </c>
      <c r="I475" s="89" t="str">
        <f aca="false">IF(H475="","",G475-H475)</f>
        <v/>
      </c>
      <c r="K475" s="88" t="str">
        <f aca="false">IF(import!AA475="","",import!AA475)</f>
        <v/>
      </c>
      <c r="L475" s="91"/>
      <c r="M475" s="139"/>
      <c r="N475" s="140"/>
      <c r="O475" s="88" t="str">
        <f aca="false">IF(import!Y475="","",import!Y475)</f>
        <v/>
      </c>
      <c r="P475" s="141"/>
      <c r="Q475" s="141"/>
      <c r="R475" s="141"/>
      <c r="S475" s="142"/>
      <c r="U475" s="76"/>
      <c r="W475" s="76"/>
      <c r="X475" s="76"/>
    </row>
    <row collapsed="false" customFormat="false" customHeight="true" hidden="false" ht="25.5" outlineLevel="0" r="476">
      <c r="A476" s="105"/>
      <c r="B476" s="88" t="str">
        <f aca="false">IF(import!A476="","",import!A476)</f>
        <v/>
      </c>
      <c r="C476" s="88" t="str">
        <f aca="false">IF(import!E476="","",import!E476)</f>
        <v/>
      </c>
      <c r="D476" s="88" t="str">
        <f aca="false">IF(import!D476="","",import!D476)</f>
        <v/>
      </c>
      <c r="E476" s="88" t="str">
        <f aca="false">IF(import!B476="","",import!B476)</f>
        <v/>
      </c>
      <c r="F476" s="88" t="str">
        <f aca="false">IF(import!I476="","",import!I476)</f>
        <v/>
      </c>
      <c r="G476" s="88" t="str">
        <f aca="false">IF(import!N476="","",import!N476)</f>
        <v/>
      </c>
      <c r="H476" s="88" t="str">
        <f aca="false">IF(import!K476="","",import!K476)</f>
        <v/>
      </c>
      <c r="I476" s="89" t="str">
        <f aca="false">IF(H476="","",G476-H476)</f>
        <v/>
      </c>
      <c r="K476" s="88" t="str">
        <f aca="false">IF(import!AA476="","",import!AA476)</f>
        <v/>
      </c>
      <c r="L476" s="91"/>
      <c r="M476" s="139"/>
      <c r="N476" s="140"/>
      <c r="O476" s="88" t="str">
        <f aca="false">IF(import!Y476="","",import!Y476)</f>
        <v/>
      </c>
      <c r="P476" s="141"/>
      <c r="Q476" s="141"/>
      <c r="R476" s="141"/>
      <c r="S476" s="142"/>
      <c r="U476" s="76"/>
      <c r="W476" s="76"/>
      <c r="X476" s="76"/>
    </row>
    <row collapsed="false" customFormat="false" customHeight="true" hidden="false" ht="25.5" outlineLevel="0" r="477">
      <c r="A477" s="105"/>
      <c r="B477" s="88" t="str">
        <f aca="false">IF(import!A477="","",import!A477)</f>
        <v/>
      </c>
      <c r="C477" s="88" t="str">
        <f aca="false">IF(import!E477="","",import!E477)</f>
        <v/>
      </c>
      <c r="D477" s="88" t="str">
        <f aca="false">IF(import!D477="","",import!D477)</f>
        <v/>
      </c>
      <c r="E477" s="88" t="str">
        <f aca="false">IF(import!B477="","",import!B477)</f>
        <v/>
      </c>
      <c r="F477" s="88" t="str">
        <f aca="false">IF(import!I477="","",import!I477)</f>
        <v/>
      </c>
      <c r="G477" s="88" t="str">
        <f aca="false">IF(import!N477="","",import!N477)</f>
        <v/>
      </c>
      <c r="H477" s="88" t="str">
        <f aca="false">IF(import!K477="","",import!K477)</f>
        <v/>
      </c>
      <c r="I477" s="89" t="str">
        <f aca="false">IF(H477="","",G477-H477)</f>
        <v/>
      </c>
      <c r="K477" s="88" t="str">
        <f aca="false">IF(import!AA477="","",import!AA477)</f>
        <v/>
      </c>
      <c r="L477" s="91"/>
      <c r="M477" s="139"/>
      <c r="N477" s="140"/>
      <c r="O477" s="88" t="str">
        <f aca="false">IF(import!Y477="","",import!Y477)</f>
        <v/>
      </c>
      <c r="P477" s="141"/>
      <c r="Q477" s="141"/>
      <c r="R477" s="141"/>
      <c r="S477" s="142"/>
      <c r="U477" s="76"/>
      <c r="W477" s="76"/>
      <c r="X477" s="76"/>
    </row>
    <row collapsed="false" customFormat="false" customHeight="true" hidden="false" ht="25.5" outlineLevel="0" r="478">
      <c r="A478" s="105"/>
      <c r="B478" s="88" t="str">
        <f aca="false">IF(import!A478="","",import!A478)</f>
        <v/>
      </c>
      <c r="C478" s="88" t="str">
        <f aca="false">IF(import!E478="","",import!E478)</f>
        <v/>
      </c>
      <c r="D478" s="88" t="str">
        <f aca="false">IF(import!D478="","",import!D478)</f>
        <v/>
      </c>
      <c r="E478" s="88" t="str">
        <f aca="false">IF(import!B478="","",import!B478)</f>
        <v/>
      </c>
      <c r="F478" s="88" t="str">
        <f aca="false">IF(import!I478="","",import!I478)</f>
        <v/>
      </c>
      <c r="G478" s="88" t="str">
        <f aca="false">IF(import!N478="","",import!N478)</f>
        <v/>
      </c>
      <c r="H478" s="88" t="str">
        <f aca="false">IF(import!K478="","",import!K478)</f>
        <v/>
      </c>
      <c r="I478" s="89" t="str">
        <f aca="false">IF(H478="","",G478-H478)</f>
        <v/>
      </c>
      <c r="K478" s="88" t="str">
        <f aca="false">IF(import!AA478="","",import!AA478)</f>
        <v/>
      </c>
      <c r="L478" s="91"/>
      <c r="M478" s="139"/>
      <c r="N478" s="140"/>
      <c r="O478" s="88" t="str">
        <f aca="false">IF(import!Y478="","",import!Y478)</f>
        <v/>
      </c>
      <c r="P478" s="141"/>
      <c r="Q478" s="141"/>
      <c r="R478" s="141"/>
      <c r="S478" s="142"/>
      <c r="U478" s="76"/>
      <c r="W478" s="76"/>
      <c r="X478" s="76"/>
    </row>
    <row collapsed="false" customFormat="false" customHeight="true" hidden="false" ht="25.5" outlineLevel="0" r="479">
      <c r="A479" s="105"/>
      <c r="B479" s="88" t="str">
        <f aca="false">IF(import!A479="","",import!A479)</f>
        <v/>
      </c>
      <c r="C479" s="88" t="str">
        <f aca="false">IF(import!E479="","",import!E479)</f>
        <v/>
      </c>
      <c r="D479" s="88" t="str">
        <f aca="false">IF(import!D479="","",import!D479)</f>
        <v/>
      </c>
      <c r="E479" s="88" t="str">
        <f aca="false">IF(import!B479="","",import!B479)</f>
        <v/>
      </c>
      <c r="F479" s="88" t="str">
        <f aca="false">IF(import!I479="","",import!I479)</f>
        <v/>
      </c>
      <c r="G479" s="88" t="str">
        <f aca="false">IF(import!N479="","",import!N479)</f>
        <v/>
      </c>
      <c r="H479" s="88" t="str">
        <f aca="false">IF(import!K479="","",import!K479)</f>
        <v/>
      </c>
      <c r="I479" s="89" t="str">
        <f aca="false">IF(H479="","",G479-H479)</f>
        <v/>
      </c>
      <c r="K479" s="88" t="str">
        <f aca="false">IF(import!AA479="","",import!AA479)</f>
        <v/>
      </c>
      <c r="L479" s="91"/>
      <c r="M479" s="139"/>
      <c r="N479" s="140"/>
      <c r="O479" s="88" t="str">
        <f aca="false">IF(import!Y479="","",import!Y479)</f>
        <v/>
      </c>
      <c r="P479" s="141"/>
      <c r="Q479" s="141"/>
      <c r="R479" s="141"/>
      <c r="S479" s="142"/>
      <c r="U479" s="76"/>
      <c r="W479" s="76"/>
      <c r="X479" s="76"/>
    </row>
    <row collapsed="false" customFormat="false" customHeight="true" hidden="false" ht="25.5" outlineLevel="0" r="480">
      <c r="A480" s="105"/>
      <c r="B480" s="88" t="str">
        <f aca="false">IF(import!A480="","",import!A480)</f>
        <v/>
      </c>
      <c r="C480" s="88" t="str">
        <f aca="false">IF(import!E480="","",import!E480)</f>
        <v/>
      </c>
      <c r="D480" s="88" t="str">
        <f aca="false">IF(import!D480="","",import!D480)</f>
        <v/>
      </c>
      <c r="E480" s="88" t="str">
        <f aca="false">IF(import!B480="","",import!B480)</f>
        <v/>
      </c>
      <c r="F480" s="88" t="str">
        <f aca="false">IF(import!I480="","",import!I480)</f>
        <v/>
      </c>
      <c r="G480" s="88" t="str">
        <f aca="false">IF(import!N480="","",import!N480)</f>
        <v/>
      </c>
      <c r="H480" s="88" t="str">
        <f aca="false">IF(import!K480="","",import!K480)</f>
        <v/>
      </c>
      <c r="I480" s="89" t="str">
        <f aca="false">IF(H480="","",G480-H480)</f>
        <v/>
      </c>
      <c r="K480" s="88" t="str">
        <f aca="false">IF(import!AA480="","",import!AA480)</f>
        <v/>
      </c>
      <c r="L480" s="91"/>
      <c r="M480" s="139"/>
      <c r="N480" s="140"/>
      <c r="O480" s="88" t="str">
        <f aca="false">IF(import!Y480="","",import!Y480)</f>
        <v/>
      </c>
      <c r="P480" s="141"/>
      <c r="Q480" s="141"/>
      <c r="R480" s="141"/>
      <c r="S480" s="142"/>
      <c r="U480" s="76"/>
      <c r="W480" s="76"/>
      <c r="X480" s="76"/>
    </row>
    <row collapsed="false" customFormat="false" customHeight="true" hidden="false" ht="25.5" outlineLevel="0" r="481">
      <c r="A481" s="105"/>
      <c r="B481" s="88" t="str">
        <f aca="false">IF(import!A481="","",import!A481)</f>
        <v/>
      </c>
      <c r="C481" s="88" t="str">
        <f aca="false">IF(import!E481="","",import!E481)</f>
        <v/>
      </c>
      <c r="D481" s="88" t="str">
        <f aca="false">IF(import!D481="","",import!D481)</f>
        <v/>
      </c>
      <c r="E481" s="88" t="str">
        <f aca="false">IF(import!B481="","",import!B481)</f>
        <v/>
      </c>
      <c r="F481" s="88" t="str">
        <f aca="false">IF(import!I481="","",import!I481)</f>
        <v/>
      </c>
      <c r="G481" s="88" t="str">
        <f aca="false">IF(import!N481="","",import!N481)</f>
        <v/>
      </c>
      <c r="H481" s="88" t="str">
        <f aca="false">IF(import!K481="","",import!K481)</f>
        <v/>
      </c>
      <c r="I481" s="89" t="str">
        <f aca="false">IF(H481="","",G481-H481)</f>
        <v/>
      </c>
      <c r="K481" s="88" t="str">
        <f aca="false">IF(import!AA481="","",import!AA481)</f>
        <v/>
      </c>
      <c r="L481" s="91"/>
      <c r="M481" s="139"/>
      <c r="N481" s="140"/>
      <c r="O481" s="88" t="str">
        <f aca="false">IF(import!Y481="","",import!Y481)</f>
        <v/>
      </c>
      <c r="P481" s="141"/>
      <c r="Q481" s="141"/>
      <c r="R481" s="141"/>
      <c r="S481" s="142"/>
      <c r="U481" s="76"/>
      <c r="W481" s="76"/>
      <c r="X481" s="76"/>
    </row>
    <row collapsed="false" customFormat="false" customHeight="true" hidden="false" ht="25.5" outlineLevel="0" r="482">
      <c r="A482" s="105"/>
      <c r="B482" s="88" t="str">
        <f aca="false">IF(import!A482="","",import!A482)</f>
        <v/>
      </c>
      <c r="C482" s="88" t="str">
        <f aca="false">IF(import!E482="","",import!E482)</f>
        <v/>
      </c>
      <c r="D482" s="88" t="str">
        <f aca="false">IF(import!D482="","",import!D482)</f>
        <v/>
      </c>
      <c r="E482" s="88" t="str">
        <f aca="false">IF(import!B482="","",import!B482)</f>
        <v/>
      </c>
      <c r="F482" s="88" t="str">
        <f aca="false">IF(import!I482="","",import!I482)</f>
        <v/>
      </c>
      <c r="G482" s="88" t="str">
        <f aca="false">IF(import!N482="","",import!N482)</f>
        <v/>
      </c>
      <c r="H482" s="88" t="str">
        <f aca="false">IF(import!K482="","",import!K482)</f>
        <v/>
      </c>
      <c r="I482" s="89" t="str">
        <f aca="false">IF(H482="","",G482-H482)</f>
        <v/>
      </c>
      <c r="K482" s="88" t="str">
        <f aca="false">IF(import!AA482="","",import!AA482)</f>
        <v/>
      </c>
      <c r="L482" s="91"/>
      <c r="M482" s="139"/>
      <c r="N482" s="140"/>
      <c r="O482" s="88" t="str">
        <f aca="false">IF(import!Y482="","",import!Y482)</f>
        <v/>
      </c>
      <c r="P482" s="141"/>
      <c r="Q482" s="141"/>
      <c r="R482" s="141"/>
      <c r="S482" s="142"/>
      <c r="U482" s="76"/>
      <c r="W482" s="76"/>
      <c r="X482" s="76"/>
    </row>
    <row collapsed="false" customFormat="false" customHeight="true" hidden="false" ht="25.5" outlineLevel="0" r="483">
      <c r="A483" s="105"/>
      <c r="B483" s="88" t="str">
        <f aca="false">IF(import!A483="","",import!A483)</f>
        <v/>
      </c>
      <c r="C483" s="88" t="str">
        <f aca="false">IF(import!E483="","",import!E483)</f>
        <v/>
      </c>
      <c r="D483" s="88" t="str">
        <f aca="false">IF(import!D483="","",import!D483)</f>
        <v/>
      </c>
      <c r="E483" s="88" t="str">
        <f aca="false">IF(import!B483="","",import!B483)</f>
        <v/>
      </c>
      <c r="F483" s="88" t="str">
        <f aca="false">IF(import!I483="","",import!I483)</f>
        <v/>
      </c>
      <c r="G483" s="88" t="str">
        <f aca="false">IF(import!N483="","",import!N483)</f>
        <v/>
      </c>
      <c r="H483" s="88" t="str">
        <f aca="false">IF(import!K483="","",import!K483)</f>
        <v/>
      </c>
      <c r="I483" s="89" t="str">
        <f aca="false">IF(H483="","",G483-H483)</f>
        <v/>
      </c>
      <c r="K483" s="88" t="str">
        <f aca="false">IF(import!AA483="","",import!AA483)</f>
        <v/>
      </c>
      <c r="L483" s="91"/>
      <c r="M483" s="139"/>
      <c r="N483" s="140"/>
      <c r="O483" s="88" t="str">
        <f aca="false">IF(import!Y483="","",import!Y483)</f>
        <v/>
      </c>
      <c r="P483" s="141"/>
      <c r="Q483" s="141"/>
      <c r="R483" s="141"/>
      <c r="S483" s="142"/>
      <c r="U483" s="76"/>
      <c r="W483" s="76"/>
      <c r="X483" s="76"/>
    </row>
    <row collapsed="false" customFormat="false" customHeight="true" hidden="false" ht="25.5" outlineLevel="0" r="484">
      <c r="A484" s="105"/>
      <c r="B484" s="88" t="str">
        <f aca="false">IF(import!A484="","",import!A484)</f>
        <v/>
      </c>
      <c r="C484" s="88" t="str">
        <f aca="false">IF(import!E484="","",import!E484)</f>
        <v/>
      </c>
      <c r="D484" s="88" t="str">
        <f aca="false">IF(import!D484="","",import!D484)</f>
        <v/>
      </c>
      <c r="E484" s="88" t="str">
        <f aca="false">IF(import!B484="","",import!B484)</f>
        <v/>
      </c>
      <c r="F484" s="88" t="str">
        <f aca="false">IF(import!I484="","",import!I484)</f>
        <v/>
      </c>
      <c r="G484" s="88" t="str">
        <f aca="false">IF(import!N484="","",import!N484)</f>
        <v/>
      </c>
      <c r="H484" s="88" t="str">
        <f aca="false">IF(import!K484="","",import!K484)</f>
        <v/>
      </c>
      <c r="I484" s="89" t="str">
        <f aca="false">IF(H484="","",G484-H484)</f>
        <v/>
      </c>
      <c r="K484" s="88" t="str">
        <f aca="false">IF(import!AA484="","",import!AA484)</f>
        <v/>
      </c>
      <c r="L484" s="91"/>
      <c r="M484" s="139"/>
      <c r="N484" s="140"/>
      <c r="O484" s="88" t="str">
        <f aca="false">IF(import!Y484="","",import!Y484)</f>
        <v/>
      </c>
      <c r="P484" s="141"/>
      <c r="Q484" s="141"/>
      <c r="R484" s="141"/>
      <c r="S484" s="142"/>
      <c r="U484" s="76"/>
      <c r="W484" s="76"/>
      <c r="X484" s="76"/>
    </row>
    <row collapsed="false" customFormat="false" customHeight="true" hidden="false" ht="25.5" outlineLevel="0" r="485">
      <c r="A485" s="105"/>
      <c r="B485" s="88" t="str">
        <f aca="false">IF(import!A485="","",import!A485)</f>
        <v/>
      </c>
      <c r="C485" s="88" t="str">
        <f aca="false">IF(import!E485="","",import!E485)</f>
        <v/>
      </c>
      <c r="D485" s="88" t="str">
        <f aca="false">IF(import!D485="","",import!D485)</f>
        <v/>
      </c>
      <c r="E485" s="88" t="str">
        <f aca="false">IF(import!B485="","",import!B485)</f>
        <v/>
      </c>
      <c r="F485" s="88" t="str">
        <f aca="false">IF(import!I485="","",import!I485)</f>
        <v/>
      </c>
      <c r="G485" s="88" t="str">
        <f aca="false">IF(import!N485="","",import!N485)</f>
        <v/>
      </c>
      <c r="H485" s="88" t="str">
        <f aca="false">IF(import!K485="","",import!K485)</f>
        <v/>
      </c>
      <c r="I485" s="89" t="str">
        <f aca="false">IF(H485="","",G485-H485)</f>
        <v/>
      </c>
      <c r="K485" s="88" t="str">
        <f aca="false">IF(import!AA485="","",import!AA485)</f>
        <v/>
      </c>
      <c r="L485" s="91"/>
      <c r="M485" s="139"/>
      <c r="N485" s="140"/>
      <c r="O485" s="88" t="str">
        <f aca="false">IF(import!Y485="","",import!Y485)</f>
        <v/>
      </c>
      <c r="P485" s="141"/>
      <c r="Q485" s="141"/>
      <c r="R485" s="141"/>
      <c r="S485" s="142"/>
      <c r="U485" s="76"/>
      <c r="W485" s="76"/>
      <c r="X485" s="76"/>
    </row>
    <row collapsed="false" customFormat="false" customHeight="true" hidden="false" ht="25.5" outlineLevel="0" r="486">
      <c r="A486" s="105"/>
      <c r="B486" s="88" t="str">
        <f aca="false">IF(import!A486="","",import!A486)</f>
        <v/>
      </c>
      <c r="C486" s="88" t="str">
        <f aca="false">IF(import!E486="","",import!E486)</f>
        <v/>
      </c>
      <c r="D486" s="88" t="str">
        <f aca="false">IF(import!D486="","",import!D486)</f>
        <v/>
      </c>
      <c r="E486" s="88" t="str">
        <f aca="false">IF(import!B486="","",import!B486)</f>
        <v/>
      </c>
      <c r="F486" s="88" t="str">
        <f aca="false">IF(import!I486="","",import!I486)</f>
        <v/>
      </c>
      <c r="G486" s="88" t="str">
        <f aca="false">IF(import!N486="","",import!N486)</f>
        <v/>
      </c>
      <c r="H486" s="88" t="str">
        <f aca="false">IF(import!K486="","",import!K486)</f>
        <v/>
      </c>
      <c r="I486" s="89" t="str">
        <f aca="false">IF(H486="","",G486-H486)</f>
        <v/>
      </c>
      <c r="K486" s="88" t="str">
        <f aca="false">IF(import!AA486="","",import!AA486)</f>
        <v/>
      </c>
      <c r="L486" s="91"/>
      <c r="M486" s="139"/>
      <c r="N486" s="140"/>
      <c r="O486" s="88" t="str">
        <f aca="false">IF(import!Y486="","",import!Y486)</f>
        <v/>
      </c>
      <c r="P486" s="141"/>
      <c r="Q486" s="141"/>
      <c r="R486" s="141"/>
      <c r="S486" s="142"/>
      <c r="U486" s="76"/>
      <c r="W486" s="76"/>
      <c r="X486" s="76"/>
    </row>
    <row collapsed="false" customFormat="false" customHeight="true" hidden="false" ht="25.5" outlineLevel="0" r="487">
      <c r="A487" s="105"/>
      <c r="B487" s="88" t="str">
        <f aca="false">IF(import!A487="","",import!A487)</f>
        <v/>
      </c>
      <c r="C487" s="88" t="str">
        <f aca="false">IF(import!E487="","",import!E487)</f>
        <v/>
      </c>
      <c r="D487" s="88" t="str">
        <f aca="false">IF(import!D487="","",import!D487)</f>
        <v/>
      </c>
      <c r="E487" s="88" t="str">
        <f aca="false">IF(import!B487="","",import!B487)</f>
        <v/>
      </c>
      <c r="F487" s="88" t="str">
        <f aca="false">IF(import!I487="","",import!I487)</f>
        <v/>
      </c>
      <c r="G487" s="88" t="str">
        <f aca="false">IF(import!N487="","",import!N487)</f>
        <v/>
      </c>
      <c r="H487" s="88" t="str">
        <f aca="false">IF(import!K487="","",import!K487)</f>
        <v/>
      </c>
      <c r="I487" s="89" t="str">
        <f aca="false">IF(H487="","",G487-H487)</f>
        <v/>
      </c>
      <c r="K487" s="88" t="str">
        <f aca="false">IF(import!AA487="","",import!AA487)</f>
        <v/>
      </c>
      <c r="L487" s="91"/>
      <c r="M487" s="139"/>
      <c r="N487" s="140"/>
      <c r="O487" s="88" t="str">
        <f aca="false">IF(import!Y487="","",import!Y487)</f>
        <v/>
      </c>
      <c r="P487" s="141"/>
      <c r="Q487" s="141"/>
      <c r="R487" s="141"/>
      <c r="S487" s="142"/>
      <c r="U487" s="76"/>
      <c r="W487" s="76"/>
      <c r="X487" s="76"/>
    </row>
    <row collapsed="false" customFormat="false" customHeight="true" hidden="false" ht="25.5" outlineLevel="0" r="488">
      <c r="A488" s="105"/>
      <c r="B488" s="88" t="str">
        <f aca="false">IF(import!A488="","",import!A488)</f>
        <v/>
      </c>
      <c r="C488" s="88" t="str">
        <f aca="false">IF(import!E488="","",import!E488)</f>
        <v/>
      </c>
      <c r="D488" s="88" t="str">
        <f aca="false">IF(import!D488="","",import!D488)</f>
        <v/>
      </c>
      <c r="E488" s="88" t="str">
        <f aca="false">IF(import!B488="","",import!B488)</f>
        <v/>
      </c>
      <c r="F488" s="88" t="str">
        <f aca="false">IF(import!I488="","",import!I488)</f>
        <v/>
      </c>
      <c r="G488" s="88" t="str">
        <f aca="false">IF(import!N488="","",import!N488)</f>
        <v/>
      </c>
      <c r="H488" s="88" t="str">
        <f aca="false">IF(import!K488="","",import!K488)</f>
        <v/>
      </c>
      <c r="I488" s="89" t="str">
        <f aca="false">IF(H488="","",G488-H488)</f>
        <v/>
      </c>
      <c r="K488" s="88" t="str">
        <f aca="false">IF(import!AA488="","",import!AA488)</f>
        <v/>
      </c>
      <c r="L488" s="91"/>
      <c r="M488" s="139"/>
      <c r="N488" s="140"/>
      <c r="O488" s="88" t="str">
        <f aca="false">IF(import!Y488="","",import!Y488)</f>
        <v/>
      </c>
      <c r="P488" s="141"/>
      <c r="Q488" s="141"/>
      <c r="R488" s="141"/>
      <c r="S488" s="142"/>
      <c r="U488" s="76"/>
      <c r="W488" s="76"/>
      <c r="X488" s="76"/>
    </row>
    <row collapsed="false" customFormat="false" customHeight="true" hidden="false" ht="25.5" outlineLevel="0" r="489">
      <c r="A489" s="105"/>
      <c r="B489" s="88" t="str">
        <f aca="false">IF(import!A489="","",import!A489)</f>
        <v/>
      </c>
      <c r="C489" s="88" t="str">
        <f aca="false">IF(import!E489="","",import!E489)</f>
        <v/>
      </c>
      <c r="D489" s="88" t="str">
        <f aca="false">IF(import!D489="","",import!D489)</f>
        <v/>
      </c>
      <c r="E489" s="88" t="str">
        <f aca="false">IF(import!B489="","",import!B489)</f>
        <v/>
      </c>
      <c r="F489" s="88" t="str">
        <f aca="false">IF(import!I489="","",import!I489)</f>
        <v/>
      </c>
      <c r="G489" s="88" t="str">
        <f aca="false">IF(import!N489="","",import!N489)</f>
        <v/>
      </c>
      <c r="H489" s="88" t="str">
        <f aca="false">IF(import!K489="","",import!K489)</f>
        <v/>
      </c>
      <c r="I489" s="89" t="str">
        <f aca="false">IF(H489="","",G489-H489)</f>
        <v/>
      </c>
      <c r="K489" s="88" t="str">
        <f aca="false">IF(import!AA489="","",import!AA489)</f>
        <v/>
      </c>
      <c r="L489" s="91"/>
      <c r="M489" s="139"/>
      <c r="N489" s="140"/>
      <c r="O489" s="88" t="str">
        <f aca="false">IF(import!Y489="","",import!Y489)</f>
        <v/>
      </c>
      <c r="P489" s="141"/>
      <c r="Q489" s="141"/>
      <c r="R489" s="141"/>
      <c r="S489" s="142"/>
      <c r="U489" s="76"/>
      <c r="W489" s="76"/>
      <c r="X489" s="76"/>
    </row>
    <row collapsed="false" customFormat="false" customHeight="true" hidden="false" ht="25.5" outlineLevel="0" r="490">
      <c r="A490" s="105"/>
      <c r="B490" s="88" t="str">
        <f aca="false">IF(import!A490="","",import!A490)</f>
        <v/>
      </c>
      <c r="C490" s="88" t="str">
        <f aca="false">IF(import!E490="","",import!E490)</f>
        <v/>
      </c>
      <c r="D490" s="88" t="str">
        <f aca="false">IF(import!D490="","",import!D490)</f>
        <v/>
      </c>
      <c r="E490" s="88" t="str">
        <f aca="false">IF(import!B490="","",import!B490)</f>
        <v/>
      </c>
      <c r="F490" s="88" t="str">
        <f aca="false">IF(import!I490="","",import!I490)</f>
        <v/>
      </c>
      <c r="G490" s="88" t="str">
        <f aca="false">IF(import!N490="","",import!N490)</f>
        <v/>
      </c>
      <c r="H490" s="88" t="str">
        <f aca="false">IF(import!K490="","",import!K490)</f>
        <v/>
      </c>
      <c r="I490" s="89" t="str">
        <f aca="false">IF(H490="","",G490-H490)</f>
        <v/>
      </c>
      <c r="K490" s="88" t="str">
        <f aca="false">IF(import!AA490="","",import!AA490)</f>
        <v/>
      </c>
      <c r="L490" s="91"/>
      <c r="M490" s="139"/>
      <c r="N490" s="140"/>
      <c r="O490" s="88" t="str">
        <f aca="false">IF(import!Y490="","",import!Y490)</f>
        <v/>
      </c>
      <c r="P490" s="141"/>
      <c r="Q490" s="141"/>
      <c r="R490" s="141"/>
      <c r="S490" s="142"/>
      <c r="U490" s="76"/>
      <c r="W490" s="76"/>
      <c r="X490" s="76"/>
    </row>
    <row collapsed="false" customFormat="false" customHeight="true" hidden="false" ht="25.5" outlineLevel="0" r="491">
      <c r="A491" s="105"/>
      <c r="B491" s="88" t="str">
        <f aca="false">IF(import!A491="","",import!A491)</f>
        <v/>
      </c>
      <c r="C491" s="88" t="str">
        <f aca="false">IF(import!E491="","",import!E491)</f>
        <v/>
      </c>
      <c r="D491" s="88" t="str">
        <f aca="false">IF(import!D491="","",import!D491)</f>
        <v/>
      </c>
      <c r="E491" s="88" t="str">
        <f aca="false">IF(import!B491="","",import!B491)</f>
        <v/>
      </c>
      <c r="F491" s="88" t="str">
        <f aca="false">IF(import!I491="","",import!I491)</f>
        <v/>
      </c>
      <c r="G491" s="88" t="str">
        <f aca="false">IF(import!N491="","",import!N491)</f>
        <v/>
      </c>
      <c r="H491" s="88" t="str">
        <f aca="false">IF(import!K491="","",import!K491)</f>
        <v/>
      </c>
      <c r="I491" s="89" t="str">
        <f aca="false">IF(H491="","",G491-H491)</f>
        <v/>
      </c>
      <c r="K491" s="88" t="str">
        <f aca="false">IF(import!AA491="","",import!AA491)</f>
        <v/>
      </c>
      <c r="L491" s="91"/>
      <c r="M491" s="139"/>
      <c r="N491" s="140"/>
      <c r="O491" s="88" t="str">
        <f aca="false">IF(import!Y491="","",import!Y491)</f>
        <v/>
      </c>
      <c r="P491" s="141"/>
      <c r="Q491" s="141"/>
      <c r="R491" s="141"/>
      <c r="S491" s="142"/>
      <c r="U491" s="76"/>
      <c r="W491" s="76"/>
      <c r="X491" s="76"/>
    </row>
    <row collapsed="false" customFormat="false" customHeight="true" hidden="false" ht="25.5" outlineLevel="0" r="492">
      <c r="A492" s="105"/>
      <c r="B492" s="88" t="str">
        <f aca="false">IF(import!A492="","",import!A492)</f>
        <v/>
      </c>
      <c r="C492" s="88" t="str">
        <f aca="false">IF(import!E492="","",import!E492)</f>
        <v/>
      </c>
      <c r="D492" s="88" t="str">
        <f aca="false">IF(import!D492="","",import!D492)</f>
        <v/>
      </c>
      <c r="E492" s="88" t="str">
        <f aca="false">IF(import!B492="","",import!B492)</f>
        <v/>
      </c>
      <c r="F492" s="88" t="str">
        <f aca="false">IF(import!I492="","",import!I492)</f>
        <v/>
      </c>
      <c r="G492" s="88" t="str">
        <f aca="false">IF(import!N492="","",import!N492)</f>
        <v/>
      </c>
      <c r="H492" s="88" t="str">
        <f aca="false">IF(import!K492="","",import!K492)</f>
        <v/>
      </c>
      <c r="I492" s="89" t="str">
        <f aca="false">IF(H492="","",G492-H492)</f>
        <v/>
      </c>
      <c r="K492" s="88" t="str">
        <f aca="false">IF(import!AA492="","",import!AA492)</f>
        <v/>
      </c>
      <c r="L492" s="91"/>
      <c r="M492" s="139"/>
      <c r="N492" s="140"/>
      <c r="O492" s="88" t="str">
        <f aca="false">IF(import!Y492="","",import!Y492)</f>
        <v/>
      </c>
      <c r="P492" s="141"/>
      <c r="Q492" s="141"/>
      <c r="R492" s="141"/>
      <c r="S492" s="142"/>
      <c r="U492" s="76"/>
      <c r="W492" s="76"/>
      <c r="X492" s="76"/>
    </row>
    <row collapsed="false" customFormat="false" customHeight="true" hidden="false" ht="25.5" outlineLevel="0" r="493">
      <c r="A493" s="105"/>
      <c r="B493" s="88" t="str">
        <f aca="false">IF(import!A493="","",import!A493)</f>
        <v/>
      </c>
      <c r="C493" s="88" t="str">
        <f aca="false">IF(import!E493="","",import!E493)</f>
        <v/>
      </c>
      <c r="D493" s="88" t="str">
        <f aca="false">IF(import!D493="","",import!D493)</f>
        <v/>
      </c>
      <c r="E493" s="88" t="str">
        <f aca="false">IF(import!B493="","",import!B493)</f>
        <v/>
      </c>
      <c r="F493" s="88" t="str">
        <f aca="false">IF(import!I493="","",import!I493)</f>
        <v/>
      </c>
      <c r="G493" s="88" t="str">
        <f aca="false">IF(import!N493="","",import!N493)</f>
        <v/>
      </c>
      <c r="H493" s="88" t="str">
        <f aca="false">IF(import!K493="","",import!K493)</f>
        <v/>
      </c>
      <c r="I493" s="89" t="str">
        <f aca="false">IF(H493="","",G493-H493)</f>
        <v/>
      </c>
      <c r="K493" s="88" t="str">
        <f aca="false">IF(import!AA493="","",import!AA493)</f>
        <v/>
      </c>
      <c r="L493" s="91"/>
      <c r="M493" s="139"/>
      <c r="N493" s="140"/>
      <c r="O493" s="88" t="str">
        <f aca="false">IF(import!Y493="","",import!Y493)</f>
        <v/>
      </c>
      <c r="P493" s="141"/>
      <c r="Q493" s="141"/>
      <c r="R493" s="141"/>
      <c r="S493" s="142"/>
      <c r="U493" s="76"/>
      <c r="W493" s="76"/>
      <c r="X493" s="76"/>
    </row>
    <row collapsed="false" customFormat="false" customHeight="true" hidden="false" ht="25.5" outlineLevel="0" r="494">
      <c r="A494" s="105"/>
      <c r="B494" s="88" t="str">
        <f aca="false">IF(import!A494="","",import!A494)</f>
        <v/>
      </c>
      <c r="C494" s="88" t="str">
        <f aca="false">IF(import!E494="","",import!E494)</f>
        <v/>
      </c>
      <c r="D494" s="88" t="str">
        <f aca="false">IF(import!D494="","",import!D494)</f>
        <v/>
      </c>
      <c r="E494" s="88" t="str">
        <f aca="false">IF(import!B494="","",import!B494)</f>
        <v/>
      </c>
      <c r="F494" s="88" t="str">
        <f aca="false">IF(import!I494="","",import!I494)</f>
        <v/>
      </c>
      <c r="G494" s="88" t="str">
        <f aca="false">IF(import!N494="","",import!N494)</f>
        <v/>
      </c>
      <c r="H494" s="88" t="str">
        <f aca="false">IF(import!K494="","",import!K494)</f>
        <v/>
      </c>
      <c r="I494" s="89" t="str">
        <f aca="false">IF(H494="","",G494-H494)</f>
        <v/>
      </c>
      <c r="K494" s="88" t="str">
        <f aca="false">IF(import!AA494="","",import!AA494)</f>
        <v/>
      </c>
      <c r="L494" s="91"/>
      <c r="M494" s="139"/>
      <c r="N494" s="140"/>
      <c r="O494" s="88" t="str">
        <f aca="false">IF(import!Y494="","",import!Y494)</f>
        <v/>
      </c>
      <c r="P494" s="141"/>
      <c r="Q494" s="141"/>
      <c r="R494" s="141"/>
      <c r="S494" s="142"/>
      <c r="U494" s="76"/>
      <c r="W494" s="76"/>
      <c r="X494" s="76"/>
    </row>
    <row collapsed="false" customFormat="false" customHeight="true" hidden="false" ht="25.5" outlineLevel="0" r="495">
      <c r="A495" s="105"/>
      <c r="B495" s="88" t="str">
        <f aca="false">IF(import!A495="","",import!A495)</f>
        <v/>
      </c>
      <c r="C495" s="88" t="str">
        <f aca="false">IF(import!E495="","",import!E495)</f>
        <v/>
      </c>
      <c r="D495" s="88" t="str">
        <f aca="false">IF(import!D495="","",import!D495)</f>
        <v/>
      </c>
      <c r="E495" s="88" t="str">
        <f aca="false">IF(import!B495="","",import!B495)</f>
        <v/>
      </c>
      <c r="F495" s="88" t="str">
        <f aca="false">IF(import!I495="","",import!I495)</f>
        <v/>
      </c>
      <c r="G495" s="88" t="str">
        <f aca="false">IF(import!N495="","",import!N495)</f>
        <v/>
      </c>
      <c r="H495" s="88" t="str">
        <f aca="false">IF(import!K495="","",import!K495)</f>
        <v/>
      </c>
      <c r="I495" s="89" t="str">
        <f aca="false">IF(H495="","",G495-H495)</f>
        <v/>
      </c>
      <c r="K495" s="88" t="str">
        <f aca="false">IF(import!AA495="","",import!AA495)</f>
        <v/>
      </c>
      <c r="L495" s="91"/>
      <c r="M495" s="139"/>
      <c r="N495" s="140"/>
      <c r="O495" s="88" t="str">
        <f aca="false">IF(import!Y495="","",import!Y495)</f>
        <v/>
      </c>
      <c r="P495" s="141"/>
      <c r="Q495" s="141"/>
      <c r="R495" s="141"/>
      <c r="S495" s="142"/>
      <c r="U495" s="76"/>
      <c r="W495" s="76"/>
      <c r="X495" s="76"/>
    </row>
    <row collapsed="false" customFormat="false" customHeight="true" hidden="false" ht="25.5" outlineLevel="0" r="496">
      <c r="A496" s="105"/>
      <c r="B496" s="88" t="str">
        <f aca="false">IF(import!A496="","",import!A496)</f>
        <v/>
      </c>
      <c r="C496" s="88" t="str">
        <f aca="false">IF(import!E496="","",import!E496)</f>
        <v/>
      </c>
      <c r="D496" s="88" t="str">
        <f aca="false">IF(import!D496="","",import!D496)</f>
        <v/>
      </c>
      <c r="E496" s="88" t="str">
        <f aca="false">IF(import!B496="","",import!B496)</f>
        <v/>
      </c>
      <c r="F496" s="88" t="str">
        <f aca="false">IF(import!I496="","",import!I496)</f>
        <v/>
      </c>
      <c r="G496" s="88" t="str">
        <f aca="false">IF(import!N496="","",import!N496)</f>
        <v/>
      </c>
      <c r="H496" s="88" t="str">
        <f aca="false">IF(import!K496="","",import!K496)</f>
        <v/>
      </c>
      <c r="I496" s="89" t="str">
        <f aca="false">IF(H496="","",G496-H496)</f>
        <v/>
      </c>
      <c r="K496" s="88" t="str">
        <f aca="false">IF(import!AA496="","",import!AA496)</f>
        <v/>
      </c>
      <c r="L496" s="91"/>
      <c r="M496" s="139"/>
      <c r="N496" s="140"/>
      <c r="O496" s="88" t="str">
        <f aca="false">IF(import!Y496="","",import!Y496)</f>
        <v/>
      </c>
      <c r="P496" s="141"/>
      <c r="Q496" s="141"/>
      <c r="R496" s="141"/>
      <c r="S496" s="142"/>
      <c r="U496" s="76"/>
      <c r="W496" s="76"/>
      <c r="X496" s="76"/>
    </row>
    <row collapsed="false" customFormat="false" customHeight="true" hidden="false" ht="25.5" outlineLevel="0" r="497">
      <c r="A497" s="105"/>
      <c r="B497" s="88" t="str">
        <f aca="false">IF(import!A497="","",import!A497)</f>
        <v/>
      </c>
      <c r="C497" s="88" t="str">
        <f aca="false">IF(import!E497="","",import!E497)</f>
        <v/>
      </c>
      <c r="D497" s="88" t="str">
        <f aca="false">IF(import!D497="","",import!D497)</f>
        <v/>
      </c>
      <c r="E497" s="88" t="str">
        <f aca="false">IF(import!B497="","",import!B497)</f>
        <v/>
      </c>
      <c r="F497" s="88" t="str">
        <f aca="false">IF(import!I497="","",import!I497)</f>
        <v/>
      </c>
      <c r="G497" s="88" t="str">
        <f aca="false">IF(import!N497="","",import!N497)</f>
        <v/>
      </c>
      <c r="H497" s="88" t="str">
        <f aca="false">IF(import!K497="","",import!K497)</f>
        <v/>
      </c>
      <c r="I497" s="89" t="str">
        <f aca="false">IF(H497="","",G497-H497)</f>
        <v/>
      </c>
      <c r="K497" s="88" t="str">
        <f aca="false">IF(import!AA497="","",import!AA497)</f>
        <v/>
      </c>
      <c r="L497" s="91"/>
      <c r="M497" s="139"/>
      <c r="N497" s="140"/>
      <c r="O497" s="88" t="str">
        <f aca="false">IF(import!Y497="","",import!Y497)</f>
        <v/>
      </c>
      <c r="P497" s="141"/>
      <c r="Q497" s="141"/>
      <c r="R497" s="141"/>
      <c r="S497" s="142"/>
      <c r="U497" s="76"/>
      <c r="W497" s="76"/>
      <c r="X497" s="76"/>
    </row>
    <row collapsed="false" customFormat="false" customHeight="true" hidden="false" ht="25.5" outlineLevel="0" r="498">
      <c r="A498" s="105"/>
      <c r="B498" s="88" t="str">
        <f aca="false">IF(import!A498="","",import!A498)</f>
        <v/>
      </c>
      <c r="C498" s="88" t="str">
        <f aca="false">IF(import!E498="","",import!E498)</f>
        <v/>
      </c>
      <c r="D498" s="88" t="str">
        <f aca="false">IF(import!D498="","",import!D498)</f>
        <v/>
      </c>
      <c r="E498" s="88" t="str">
        <f aca="false">IF(import!B498="","",import!B498)</f>
        <v/>
      </c>
      <c r="F498" s="88" t="str">
        <f aca="false">IF(import!I498="","",import!I498)</f>
        <v/>
      </c>
      <c r="G498" s="88" t="str">
        <f aca="false">IF(import!N498="","",import!N498)</f>
        <v/>
      </c>
      <c r="H498" s="88" t="str">
        <f aca="false">IF(import!K498="","",import!K498)</f>
        <v/>
      </c>
      <c r="I498" s="89" t="str">
        <f aca="false">IF(H498="","",G498-H498)</f>
        <v/>
      </c>
      <c r="K498" s="88" t="str">
        <f aca="false">IF(import!AA498="","",import!AA498)</f>
        <v/>
      </c>
      <c r="L498" s="91"/>
      <c r="M498" s="139"/>
      <c r="N498" s="140"/>
      <c r="O498" s="88" t="str">
        <f aca="false">IF(import!Y498="","",import!Y498)</f>
        <v/>
      </c>
      <c r="P498" s="141"/>
      <c r="Q498" s="141"/>
      <c r="R498" s="141"/>
      <c r="S498" s="142"/>
      <c r="U498" s="76"/>
      <c r="W498" s="76"/>
      <c r="X498" s="76"/>
    </row>
    <row collapsed="false" customFormat="false" customHeight="true" hidden="false" ht="25.5" outlineLevel="0" r="499">
      <c r="A499" s="105"/>
      <c r="B499" s="88" t="str">
        <f aca="false">IF(import!A499="","",import!A499)</f>
        <v/>
      </c>
      <c r="C499" s="88" t="str">
        <f aca="false">IF(import!E499="","",import!E499)</f>
        <v/>
      </c>
      <c r="D499" s="88" t="str">
        <f aca="false">IF(import!D499="","",import!D499)</f>
        <v/>
      </c>
      <c r="E499" s="88" t="str">
        <f aca="false">IF(import!B499="","",import!B499)</f>
        <v/>
      </c>
      <c r="F499" s="88" t="str">
        <f aca="false">IF(import!I499="","",import!I499)</f>
        <v/>
      </c>
      <c r="G499" s="88" t="str">
        <f aca="false">IF(import!N499="","",import!N499)</f>
        <v/>
      </c>
      <c r="H499" s="88" t="str">
        <f aca="false">IF(import!K499="","",import!K499)</f>
        <v/>
      </c>
      <c r="I499" s="89" t="str">
        <f aca="false">IF(H499="","",G499-H499)</f>
        <v/>
      </c>
      <c r="K499" s="88" t="str">
        <f aca="false">IF(import!AA499="","",import!AA499)</f>
        <v/>
      </c>
      <c r="L499" s="91"/>
      <c r="M499" s="139"/>
      <c r="N499" s="140"/>
      <c r="O499" s="88" t="str">
        <f aca="false">IF(import!Y499="","",import!Y499)</f>
        <v/>
      </c>
      <c r="P499" s="141"/>
      <c r="Q499" s="141"/>
      <c r="R499" s="141"/>
      <c r="S499" s="142"/>
      <c r="U499" s="76"/>
      <c r="W499" s="76"/>
      <c r="X499" s="76"/>
    </row>
    <row collapsed="false" customFormat="false" customHeight="true" hidden="false" ht="25.5" outlineLevel="0" r="500">
      <c r="A500" s="105"/>
      <c r="B500" s="88" t="str">
        <f aca="false">IF(import!A500="","",import!A500)</f>
        <v/>
      </c>
      <c r="C500" s="88" t="str">
        <f aca="false">IF(import!E500="","",import!E500)</f>
        <v/>
      </c>
      <c r="D500" s="88" t="str">
        <f aca="false">IF(import!D500="","",import!D500)</f>
        <v/>
      </c>
      <c r="E500" s="88" t="str">
        <f aca="false">IF(import!B500="","",import!B500)</f>
        <v/>
      </c>
      <c r="F500" s="88" t="str">
        <f aca="false">IF(import!I500="","",import!I500)</f>
        <v/>
      </c>
      <c r="G500" s="88" t="str">
        <f aca="false">IF(import!N500="","",import!N500)</f>
        <v/>
      </c>
      <c r="H500" s="88" t="str">
        <f aca="false">IF(import!K500="","",import!K500)</f>
        <v/>
      </c>
      <c r="I500" s="89" t="str">
        <f aca="false">IF(H500="","",G500-H500)</f>
        <v/>
      </c>
      <c r="K500" s="88" t="str">
        <f aca="false">IF(import!AA500="","",import!AA500)</f>
        <v/>
      </c>
      <c r="L500" s="91"/>
      <c r="M500" s="139"/>
      <c r="N500" s="140"/>
      <c r="O500" s="88" t="str">
        <f aca="false">IF(import!Y500="","",import!Y500)</f>
        <v/>
      </c>
      <c r="P500" s="141"/>
      <c r="Q500" s="141"/>
      <c r="R500" s="141"/>
      <c r="S500" s="142"/>
      <c r="U500" s="76"/>
      <c r="W500" s="76"/>
      <c r="X500" s="76"/>
    </row>
    <row collapsed="false" customFormat="false" customHeight="true" hidden="false" ht="25.5" outlineLevel="0" r="501">
      <c r="A501" s="105"/>
      <c r="B501" s="88" t="str">
        <f aca="false">IF(import!A501="","",import!A501)</f>
        <v/>
      </c>
      <c r="C501" s="88" t="str">
        <f aca="false">IF(import!E501="","",import!E501)</f>
        <v/>
      </c>
      <c r="D501" s="88" t="str">
        <f aca="false">IF(import!D501="","",import!D501)</f>
        <v/>
      </c>
      <c r="E501" s="88" t="str">
        <f aca="false">IF(import!B501="","",import!B501)</f>
        <v/>
      </c>
      <c r="F501" s="88" t="str">
        <f aca="false">IF(import!I501="","",import!I501)</f>
        <v/>
      </c>
      <c r="G501" s="88" t="str">
        <f aca="false">IF(import!N501="","",import!N501)</f>
        <v/>
      </c>
      <c r="H501" s="88" t="str">
        <f aca="false">IF(import!K501="","",import!K501)</f>
        <v/>
      </c>
      <c r="I501" s="89" t="str">
        <f aca="false">IF(H501="","",G501-H501)</f>
        <v/>
      </c>
      <c r="K501" s="88" t="str">
        <f aca="false">IF(import!AA501="","",import!AA501)</f>
        <v/>
      </c>
      <c r="L501" s="91"/>
      <c r="M501" s="139"/>
      <c r="N501" s="140"/>
      <c r="O501" s="88" t="str">
        <f aca="false">IF(import!Y501="","",import!Y501)</f>
        <v/>
      </c>
      <c r="P501" s="141"/>
      <c r="Q501" s="141"/>
      <c r="R501" s="141"/>
      <c r="S501" s="142"/>
      <c r="W501" s="76"/>
      <c r="X501" s="76"/>
    </row>
    <row collapsed="false" customFormat="false" customHeight="false" hidden="false" ht="13.3" outlineLevel="0" r="502">
      <c r="B502" s="88" t="str">
        <f aca="false">IF(import!A502="","",import!A502)</f>
        <v/>
      </c>
      <c r="C502" s="88" t="str">
        <f aca="false">IF(import!E502="","",import!E502)</f>
        <v/>
      </c>
      <c r="D502" s="88" t="str">
        <f aca="false">IF(import!D502="","",import!D502)</f>
        <v/>
      </c>
      <c r="E502" s="88" t="str">
        <f aca="false">IF(import!B502="","",import!B502)</f>
        <v/>
      </c>
      <c r="F502" s="88" t="str">
        <f aca="false">IF(import!I502="","",import!I502)</f>
        <v/>
      </c>
      <c r="G502" s="88" t="str">
        <f aca="false">IF(import!N502="","",import!N502)</f>
        <v/>
      </c>
      <c r="H502" s="88" t="str">
        <f aca="false">IF(import!K502="","",import!K502)</f>
        <v/>
      </c>
      <c r="K502" s="88" t="str">
        <f aca="false">IF(import!AA502="","",import!AA502)</f>
        <v/>
      </c>
      <c r="O502" s="88" t="str">
        <f aca="false">IF(import!Y502="","",import!Y502)</f>
        <v/>
      </c>
    </row>
    <row collapsed="false" customFormat="false" customHeight="false" hidden="false" ht="13.3" outlineLevel="0" r="503">
      <c r="B503" s="88" t="str">
        <f aca="false">IF(import!A503="","",import!A503)</f>
        <v/>
      </c>
      <c r="C503" s="88" t="str">
        <f aca="false">IF(import!E503="","",import!E503)</f>
        <v/>
      </c>
      <c r="D503" s="88" t="str">
        <f aca="false">IF(import!D503="","",import!D503)</f>
        <v/>
      </c>
      <c r="E503" s="88" t="str">
        <f aca="false">IF(import!B503="","",import!B503)</f>
        <v/>
      </c>
      <c r="F503" s="88" t="str">
        <f aca="false">IF(import!I503="","",import!I503)</f>
        <v/>
      </c>
      <c r="G503" s="88" t="str">
        <f aca="false">IF(import!N503="","",import!N503)</f>
        <v/>
      </c>
      <c r="H503" s="88" t="str">
        <f aca="false">IF(import!K503="","",import!K503)</f>
        <v/>
      </c>
      <c r="K503" s="88" t="str">
        <f aca="false">IF(import!AA503="","",import!AA503)</f>
        <v/>
      </c>
      <c r="O503" s="88" t="str">
        <f aca="false">IF(import!Y503="","",import!Y503)</f>
        <v/>
      </c>
    </row>
    <row collapsed="false" customFormat="false" customHeight="false" hidden="false" ht="13.3" outlineLevel="0" r="504">
      <c r="B504" s="88" t="str">
        <f aca="false">IF(import!A504="","",import!A504)</f>
        <v/>
      </c>
      <c r="C504" s="88" t="str">
        <f aca="false">IF(import!E504="","",import!E504)</f>
        <v/>
      </c>
      <c r="D504" s="88" t="str">
        <f aca="false">IF(import!D504="","",import!D504)</f>
        <v/>
      </c>
      <c r="E504" s="88" t="str">
        <f aca="false">IF(import!B504="","",import!B504)</f>
        <v/>
      </c>
      <c r="F504" s="88" t="str">
        <f aca="false">IF(import!I504="","",import!I504)</f>
        <v/>
      </c>
      <c r="G504" s="88" t="str">
        <f aca="false">IF(import!N504="","",import!N504)</f>
        <v/>
      </c>
      <c r="H504" s="88" t="str">
        <f aca="false">IF(import!K504="","",import!K504)</f>
        <v/>
      </c>
      <c r="K504" s="88" t="str">
        <f aca="false">IF(import!AA504="","",import!AA504)</f>
        <v/>
      </c>
      <c r="O504" s="88" t="str">
        <f aca="false">IF(import!Y504="","",import!Y504)</f>
        <v/>
      </c>
    </row>
    <row collapsed="false" customFormat="false" customHeight="false" hidden="false" ht="13.3" outlineLevel="0" r="505">
      <c r="B505" s="88" t="str">
        <f aca="false">IF(import!A505="","",import!A505)</f>
        <v/>
      </c>
      <c r="C505" s="88" t="str">
        <f aca="false">IF(import!E505="","",import!E505)</f>
        <v/>
      </c>
      <c r="D505" s="88" t="str">
        <f aca="false">IF(import!D505="","",import!D505)</f>
        <v/>
      </c>
      <c r="E505" s="88" t="str">
        <f aca="false">IF(import!B505="","",import!B505)</f>
        <v/>
      </c>
      <c r="F505" s="88" t="str">
        <f aca="false">IF(import!I505="","",import!I505)</f>
        <v/>
      </c>
      <c r="G505" s="88" t="str">
        <f aca="false">IF(import!N505="","",import!N505)</f>
        <v/>
      </c>
      <c r="H505" s="88" t="str">
        <f aca="false">IF(import!K505="","",import!K505)</f>
        <v/>
      </c>
      <c r="K505" s="88" t="str">
        <f aca="false">IF(import!AA505="","",import!AA505)</f>
        <v/>
      </c>
      <c r="O505" s="88" t="str">
        <f aca="false">IF(import!Y505="","",import!Y505)</f>
        <v/>
      </c>
    </row>
    <row collapsed="false" customFormat="false" customHeight="false" hidden="false" ht="13.3" outlineLevel="0" r="506">
      <c r="B506" s="88" t="str">
        <f aca="false">IF(import!A506="","",import!A506)</f>
        <v/>
      </c>
      <c r="C506" s="88" t="str">
        <f aca="false">IF(import!E506="","",import!E506)</f>
        <v/>
      </c>
      <c r="D506" s="88" t="str">
        <f aca="false">IF(import!D506="","",import!D506)</f>
        <v/>
      </c>
      <c r="E506" s="88" t="str">
        <f aca="false">IF(import!B506="","",import!B506)</f>
        <v/>
      </c>
      <c r="F506" s="88" t="str">
        <f aca="false">IF(import!I506="","",import!I506)</f>
        <v/>
      </c>
      <c r="G506" s="88" t="str">
        <f aca="false">IF(import!N506="","",import!N506)</f>
        <v/>
      </c>
      <c r="H506" s="88" t="str">
        <f aca="false">IF(import!K506="","",import!K506)</f>
        <v/>
      </c>
      <c r="K506" s="88" t="str">
        <f aca="false">IF(import!AA506="","",import!AA506)</f>
        <v/>
      </c>
      <c r="O506" s="88" t="str">
        <f aca="false">IF(import!Y506="","",import!Y506)</f>
        <v/>
      </c>
    </row>
    <row collapsed="false" customFormat="false" customHeight="false" hidden="false" ht="13.3" outlineLevel="0" r="507">
      <c r="B507" s="88" t="str">
        <f aca="false">IF(import!A507="","",import!A507)</f>
        <v/>
      </c>
      <c r="C507" s="88" t="str">
        <f aca="false">IF(import!E507="","",import!E507)</f>
        <v/>
      </c>
      <c r="D507" s="88" t="str">
        <f aca="false">IF(import!D507="","",import!D507)</f>
        <v/>
      </c>
      <c r="E507" s="88" t="str">
        <f aca="false">IF(import!B507="","",import!B507)</f>
        <v/>
      </c>
      <c r="F507" s="88" t="str">
        <f aca="false">IF(import!I507="","",import!I507)</f>
        <v/>
      </c>
      <c r="G507" s="88" t="str">
        <f aca="false">IF(import!N507="","",import!N507)</f>
        <v/>
      </c>
      <c r="H507" s="88" t="str">
        <f aca="false">IF(import!K507="","",import!K507)</f>
        <v/>
      </c>
      <c r="K507" s="88" t="str">
        <f aca="false">IF(import!AA507="","",import!AA507)</f>
        <v/>
      </c>
      <c r="O507" s="88" t="str">
        <f aca="false">IF(import!Y507="","",import!Y507)</f>
        <v/>
      </c>
    </row>
    <row collapsed="false" customFormat="false" customHeight="false" hidden="false" ht="13.3" outlineLevel="0" r="508">
      <c r="B508" s="88" t="str">
        <f aca="false">IF(import!A508="","",import!A508)</f>
        <v/>
      </c>
      <c r="C508" s="88" t="str">
        <f aca="false">IF(import!E508="","",import!E508)</f>
        <v/>
      </c>
      <c r="D508" s="88" t="str">
        <f aca="false">IF(import!D508="","",import!D508)</f>
        <v/>
      </c>
      <c r="E508" s="88" t="str">
        <f aca="false">IF(import!B508="","",import!B508)</f>
        <v/>
      </c>
      <c r="F508" s="88" t="str">
        <f aca="false">IF(import!I508="","",import!I508)</f>
        <v/>
      </c>
      <c r="G508" s="88" t="str">
        <f aca="false">IF(import!N508="","",import!N508)</f>
        <v/>
      </c>
      <c r="H508" s="88" t="str">
        <f aca="false">IF(import!K508="","",import!K508)</f>
        <v/>
      </c>
      <c r="K508" s="88" t="str">
        <f aca="false">IF(import!AA508="","",import!AA508)</f>
        <v/>
      </c>
      <c r="O508" s="88" t="str">
        <f aca="false">IF(import!Y508="","",import!Y508)</f>
        <v/>
      </c>
    </row>
    <row collapsed="false" customFormat="false" customHeight="false" hidden="false" ht="13.3" outlineLevel="0" r="509">
      <c r="B509" s="88" t="str">
        <f aca="false">IF(import!A509="","",import!A509)</f>
        <v/>
      </c>
      <c r="C509" s="88" t="str">
        <f aca="false">IF(import!E509="","",import!E509)</f>
        <v/>
      </c>
      <c r="D509" s="88" t="str">
        <f aca="false">IF(import!D509="","",import!D509)</f>
        <v/>
      </c>
      <c r="E509" s="88" t="str">
        <f aca="false">IF(import!B509="","",import!B509)</f>
        <v/>
      </c>
      <c r="F509" s="88" t="str">
        <f aca="false">IF(import!I509="","",import!I509)</f>
        <v/>
      </c>
      <c r="G509" s="88" t="str">
        <f aca="false">IF(import!N509="","",import!N509)</f>
        <v/>
      </c>
      <c r="H509" s="88" t="str">
        <f aca="false">IF(import!K509="","",import!K509)</f>
        <v/>
      </c>
      <c r="K509" s="88" t="str">
        <f aca="false">IF(import!AA509="","",import!AA509)</f>
        <v/>
      </c>
      <c r="O509" s="88" t="str">
        <f aca="false">IF(import!Y509="","",import!Y509)</f>
        <v/>
      </c>
    </row>
    <row collapsed="false" customFormat="false" customHeight="false" hidden="false" ht="13.3" outlineLevel="0" r="510">
      <c r="B510" s="88" t="str">
        <f aca="false">IF(import!A510="","",import!A510)</f>
        <v/>
      </c>
      <c r="C510" s="88" t="str">
        <f aca="false">IF(import!E510="","",import!E510)</f>
        <v/>
      </c>
      <c r="D510" s="88" t="str">
        <f aca="false">IF(import!D510="","",import!D510)</f>
        <v/>
      </c>
      <c r="E510" s="88" t="str">
        <f aca="false">IF(import!B510="","",import!B510)</f>
        <v/>
      </c>
      <c r="F510" s="88" t="str">
        <f aca="false">IF(import!I510="","",import!I510)</f>
        <v/>
      </c>
      <c r="G510" s="88" t="str">
        <f aca="false">IF(import!N510="","",import!N510)</f>
        <v/>
      </c>
      <c r="H510" s="88" t="str">
        <f aca="false">IF(import!K510="","",import!K510)</f>
        <v/>
      </c>
      <c r="K510" s="88" t="str">
        <f aca="false">IF(import!AA510="","",import!AA510)</f>
        <v/>
      </c>
      <c r="O510" s="88" t="str">
        <f aca="false">IF(import!Y510="","",import!Y510)</f>
        <v/>
      </c>
    </row>
    <row collapsed="false" customFormat="false" customHeight="false" hidden="false" ht="13.3" outlineLevel="0" r="511">
      <c r="B511" s="88" t="str">
        <f aca="false">IF(import!A511="","",import!A511)</f>
        <v/>
      </c>
      <c r="C511" s="88" t="str">
        <f aca="false">IF(import!E511="","",import!E511)</f>
        <v/>
      </c>
      <c r="D511" s="88" t="str">
        <f aca="false">IF(import!D511="","",import!D511)</f>
        <v/>
      </c>
      <c r="E511" s="88" t="str">
        <f aca="false">IF(import!B511="","",import!B511)</f>
        <v/>
      </c>
      <c r="F511" s="88" t="str">
        <f aca="false">IF(import!I511="","",import!I511)</f>
        <v/>
      </c>
      <c r="G511" s="88" t="str">
        <f aca="false">IF(import!N511="","",import!N511)</f>
        <v/>
      </c>
      <c r="H511" s="88" t="str">
        <f aca="false">IF(import!K511="","",import!K511)</f>
        <v/>
      </c>
      <c r="K511" s="88" t="str">
        <f aca="false">IF(import!AA511="","",import!AA511)</f>
        <v/>
      </c>
      <c r="O511" s="88" t="str">
        <f aca="false">IF(import!Y511="","",import!Y511)</f>
        <v/>
      </c>
    </row>
    <row collapsed="false" customFormat="false" customHeight="false" hidden="false" ht="13.3" outlineLevel="0" r="512">
      <c r="B512" s="88" t="str">
        <f aca="false">IF(import!A512="","",import!A512)</f>
        <v/>
      </c>
      <c r="C512" s="88" t="str">
        <f aca="false">IF(import!E512="","",import!E512)</f>
        <v/>
      </c>
      <c r="D512" s="88" t="str">
        <f aca="false">IF(import!D512="","",import!D512)</f>
        <v/>
      </c>
      <c r="E512" s="88" t="str">
        <f aca="false">IF(import!B512="","",import!B512)</f>
        <v/>
      </c>
      <c r="F512" s="88" t="str">
        <f aca="false">IF(import!I512="","",import!I512)</f>
        <v/>
      </c>
      <c r="G512" s="88" t="str">
        <f aca="false">IF(import!N512="","",import!N512)</f>
        <v/>
      </c>
      <c r="H512" s="88" t="str">
        <f aca="false">IF(import!K512="","",import!K512)</f>
        <v/>
      </c>
      <c r="K512" s="88" t="str">
        <f aca="false">IF(import!AA512="","",import!AA512)</f>
        <v/>
      </c>
      <c r="O512" s="88" t="str">
        <f aca="false">IF(import!Y512="","",import!Y512)</f>
        <v/>
      </c>
    </row>
    <row collapsed="false" customFormat="false" customHeight="false" hidden="false" ht="13.3" outlineLevel="0" r="513">
      <c r="B513" s="88" t="str">
        <f aca="false">IF(import!A513="","",import!A513)</f>
        <v/>
      </c>
      <c r="C513" s="88" t="str">
        <f aca="false">IF(import!E513="","",import!E513)</f>
        <v/>
      </c>
      <c r="D513" s="88" t="str">
        <f aca="false">IF(import!D513="","",import!D513)</f>
        <v/>
      </c>
      <c r="E513" s="88" t="str">
        <f aca="false">IF(import!B513="","",import!B513)</f>
        <v/>
      </c>
      <c r="F513" s="88" t="str">
        <f aca="false">IF(import!I513="","",import!I513)</f>
        <v/>
      </c>
      <c r="G513" s="88" t="str">
        <f aca="false">IF(import!N513="","",import!N513)</f>
        <v/>
      </c>
      <c r="H513" s="88" t="str">
        <f aca="false">IF(import!K513="","",import!K513)</f>
        <v/>
      </c>
      <c r="K513" s="88" t="str">
        <f aca="false">IF(import!AA513="","",import!AA513)</f>
        <v/>
      </c>
      <c r="O513" s="88" t="str">
        <f aca="false">IF(import!Y513="","",import!Y513)</f>
        <v/>
      </c>
    </row>
    <row collapsed="false" customFormat="false" customHeight="false" hidden="false" ht="13.3" outlineLevel="0" r="514">
      <c r="B514" s="88" t="str">
        <f aca="false">IF(import!A514="","",import!A514)</f>
        <v/>
      </c>
      <c r="C514" s="88" t="str">
        <f aca="false">IF(import!E514="","",import!E514)</f>
        <v/>
      </c>
      <c r="D514" s="88" t="str">
        <f aca="false">IF(import!D514="","",import!D514)</f>
        <v/>
      </c>
      <c r="E514" s="88" t="str">
        <f aca="false">IF(import!B514="","",import!B514)</f>
        <v/>
      </c>
      <c r="F514" s="88" t="str">
        <f aca="false">IF(import!I514="","",import!I514)</f>
        <v/>
      </c>
      <c r="G514" s="88" t="str">
        <f aca="false">IF(import!N514="","",import!N514)</f>
        <v/>
      </c>
      <c r="H514" s="88" t="str">
        <f aca="false">IF(import!K514="","",import!K514)</f>
        <v/>
      </c>
      <c r="K514" s="88" t="str">
        <f aca="false">IF(import!AA514="","",import!AA514)</f>
        <v/>
      </c>
      <c r="O514" s="88" t="str">
        <f aca="false">IF(import!Y514="","",import!Y514)</f>
        <v/>
      </c>
    </row>
    <row collapsed="false" customFormat="false" customHeight="false" hidden="false" ht="13.3" outlineLevel="0" r="515">
      <c r="B515" s="88" t="str">
        <f aca="false">IF(import!A515="","",import!A515)</f>
        <v/>
      </c>
      <c r="C515" s="88" t="str">
        <f aca="false">IF(import!E515="","",import!E515)</f>
        <v/>
      </c>
      <c r="D515" s="88" t="str">
        <f aca="false">IF(import!D515="","",import!D515)</f>
        <v/>
      </c>
      <c r="E515" s="88" t="str">
        <f aca="false">IF(import!B515="","",import!B515)</f>
        <v/>
      </c>
      <c r="F515" s="88" t="str">
        <f aca="false">IF(import!I515="","",import!I515)</f>
        <v/>
      </c>
      <c r="G515" s="88" t="str">
        <f aca="false">IF(import!N515="","",import!N515)</f>
        <v/>
      </c>
      <c r="H515" s="88" t="str">
        <f aca="false">IF(import!K515="","",import!K515)</f>
        <v/>
      </c>
      <c r="K515" s="88" t="str">
        <f aca="false">IF(import!AA515="","",import!AA515)</f>
        <v/>
      </c>
      <c r="O515" s="88" t="str">
        <f aca="false">IF(import!Y515="","",import!Y515)</f>
        <v/>
      </c>
    </row>
    <row collapsed="false" customFormat="false" customHeight="false" hidden="false" ht="13.3" outlineLevel="0" r="516">
      <c r="B516" s="88" t="str">
        <f aca="false">IF(import!A516="","",import!A516)</f>
        <v/>
      </c>
      <c r="C516" s="88" t="str">
        <f aca="false">IF(import!E516="","",import!E516)</f>
        <v/>
      </c>
      <c r="D516" s="88" t="str">
        <f aca="false">IF(import!D516="","",import!D516)</f>
        <v/>
      </c>
      <c r="E516" s="88" t="str">
        <f aca="false">IF(import!B516="","",import!B516)</f>
        <v/>
      </c>
      <c r="F516" s="88" t="str">
        <f aca="false">IF(import!I516="","",import!I516)</f>
        <v/>
      </c>
      <c r="G516" s="88" t="str">
        <f aca="false">IF(import!N516="","",import!N516)</f>
        <v/>
      </c>
      <c r="H516" s="88" t="str">
        <f aca="false">IF(import!K516="","",import!K516)</f>
        <v/>
      </c>
      <c r="K516" s="88" t="str">
        <f aca="false">IF(import!AA516="","",import!AA516)</f>
        <v/>
      </c>
      <c r="O516" s="88" t="str">
        <f aca="false">IF(import!Y516="","",import!Y516)</f>
        <v/>
      </c>
    </row>
    <row collapsed="false" customFormat="false" customHeight="false" hidden="false" ht="13.3" outlineLevel="0" r="517">
      <c r="B517" s="88" t="str">
        <f aca="false">IF(import!A517="","",import!A517)</f>
        <v/>
      </c>
      <c r="C517" s="88" t="str">
        <f aca="false">IF(import!E517="","",import!E517)</f>
        <v/>
      </c>
      <c r="D517" s="88" t="str">
        <f aca="false">IF(import!D517="","",import!D517)</f>
        <v/>
      </c>
      <c r="E517" s="88" t="str">
        <f aca="false">IF(import!B517="","",import!B517)</f>
        <v/>
      </c>
      <c r="F517" s="88" t="str">
        <f aca="false">IF(import!I517="","",import!I517)</f>
        <v/>
      </c>
      <c r="G517" s="88" t="str">
        <f aca="false">IF(import!N517="","",import!N517)</f>
        <v/>
      </c>
      <c r="H517" s="88" t="str">
        <f aca="false">IF(import!K517="","",import!K517)</f>
        <v/>
      </c>
      <c r="K517" s="88" t="str">
        <f aca="false">IF(import!AA517="","",import!AA517)</f>
        <v/>
      </c>
      <c r="O517" s="88" t="str">
        <f aca="false">IF(import!Y517="","",import!Y517)</f>
        <v/>
      </c>
    </row>
    <row collapsed="false" customFormat="false" customHeight="false" hidden="false" ht="13.3" outlineLevel="0" r="518">
      <c r="B518" s="88" t="str">
        <f aca="false">IF(import!A518="","",import!A518)</f>
        <v/>
      </c>
      <c r="C518" s="88" t="str">
        <f aca="false">IF(import!E518="","",import!E518)</f>
        <v/>
      </c>
      <c r="D518" s="88" t="str">
        <f aca="false">IF(import!D518="","",import!D518)</f>
        <v/>
      </c>
      <c r="E518" s="88" t="str">
        <f aca="false">IF(import!B518="","",import!B518)</f>
        <v/>
      </c>
      <c r="F518" s="88" t="str">
        <f aca="false">IF(import!I518="","",import!I518)</f>
        <v/>
      </c>
      <c r="G518" s="88" t="str">
        <f aca="false">IF(import!N518="","",import!N518)</f>
        <v/>
      </c>
      <c r="H518" s="88" t="str">
        <f aca="false">IF(import!K518="","",import!K518)</f>
        <v/>
      </c>
      <c r="K518" s="88" t="str">
        <f aca="false">IF(import!AA518="","",import!AA518)</f>
        <v/>
      </c>
      <c r="O518" s="88" t="str">
        <f aca="false">IF(import!Y518="","",import!Y518)</f>
        <v/>
      </c>
    </row>
    <row collapsed="false" customFormat="false" customHeight="false" hidden="false" ht="13.3" outlineLevel="0" r="519">
      <c r="B519" s="88" t="str">
        <f aca="false">IF(import!A519="","",import!A519)</f>
        <v/>
      </c>
      <c r="C519" s="88" t="str">
        <f aca="false">IF(import!E519="","",import!E519)</f>
        <v/>
      </c>
      <c r="D519" s="88" t="str">
        <f aca="false">IF(import!D519="","",import!D519)</f>
        <v/>
      </c>
      <c r="E519" s="88" t="str">
        <f aca="false">IF(import!B519="","",import!B519)</f>
        <v/>
      </c>
      <c r="F519" s="88" t="str">
        <f aca="false">IF(import!I519="","",import!I519)</f>
        <v/>
      </c>
      <c r="G519" s="88" t="str">
        <f aca="false">IF(import!N519="","",import!N519)</f>
        <v/>
      </c>
      <c r="H519" s="88" t="str">
        <f aca="false">IF(import!K519="","",import!K519)</f>
        <v/>
      </c>
      <c r="K519" s="88" t="str">
        <f aca="false">IF(import!AA519="","",import!AA519)</f>
        <v/>
      </c>
      <c r="O519" s="88" t="str">
        <f aca="false">IF(import!Y519="","",import!Y519)</f>
        <v/>
      </c>
    </row>
    <row collapsed="false" customFormat="false" customHeight="false" hidden="false" ht="13.3" outlineLevel="0" r="520">
      <c r="B520" s="88" t="str">
        <f aca="false">IF(import!A520="","",import!A520)</f>
        <v/>
      </c>
      <c r="C520" s="88" t="str">
        <f aca="false">IF(import!E520="","",import!E520)</f>
        <v/>
      </c>
      <c r="D520" s="88" t="str">
        <f aca="false">IF(import!D520="","",import!D520)</f>
        <v/>
      </c>
      <c r="E520" s="88" t="str">
        <f aca="false">IF(import!B520="","",import!B520)</f>
        <v/>
      </c>
      <c r="F520" s="88" t="str">
        <f aca="false">IF(import!I520="","",import!I520)</f>
        <v/>
      </c>
      <c r="G520" s="88" t="str">
        <f aca="false">IF(import!N520="","",import!N520)</f>
        <v/>
      </c>
      <c r="H520" s="88" t="str">
        <f aca="false">IF(import!K520="","",import!K520)</f>
        <v/>
      </c>
      <c r="K520" s="88" t="str">
        <f aca="false">IF(import!AA520="","",import!AA520)</f>
        <v/>
      </c>
      <c r="O520" s="88" t="str">
        <f aca="false">IF(import!Y520="","",import!Y520)</f>
        <v/>
      </c>
    </row>
    <row collapsed="false" customFormat="false" customHeight="false" hidden="false" ht="13.3" outlineLevel="0" r="521">
      <c r="B521" s="88" t="str">
        <f aca="false">IF(import!A521="","",import!A521)</f>
        <v/>
      </c>
      <c r="C521" s="88" t="str">
        <f aca="false">IF(import!E521="","",import!E521)</f>
        <v/>
      </c>
      <c r="D521" s="88" t="str">
        <f aca="false">IF(import!D521="","",import!D521)</f>
        <v/>
      </c>
      <c r="E521" s="88" t="str">
        <f aca="false">IF(import!B521="","",import!B521)</f>
        <v/>
      </c>
      <c r="F521" s="88" t="str">
        <f aca="false">IF(import!I521="","",import!I521)</f>
        <v/>
      </c>
      <c r="G521" s="88" t="str">
        <f aca="false">IF(import!N521="","",import!N521)</f>
        <v/>
      </c>
      <c r="H521" s="88" t="str">
        <f aca="false">IF(import!K521="","",import!K521)</f>
        <v/>
      </c>
      <c r="K521" s="88" t="str">
        <f aca="false">IF(import!AA521="","",import!AA521)</f>
        <v/>
      </c>
      <c r="O521" s="88" t="str">
        <f aca="false">IF(import!Y521="","",import!Y521)</f>
        <v/>
      </c>
    </row>
    <row collapsed="false" customFormat="false" customHeight="false" hidden="false" ht="13.3" outlineLevel="0" r="522">
      <c r="B522" s="88" t="str">
        <f aca="false">IF(import!A522="","",import!A522)</f>
        <v/>
      </c>
      <c r="C522" s="88" t="str">
        <f aca="false">IF(import!E522="","",import!E522)</f>
        <v/>
      </c>
      <c r="D522" s="88" t="str">
        <f aca="false">IF(import!D522="","",import!D522)</f>
        <v/>
      </c>
      <c r="E522" s="88" t="str">
        <f aca="false">IF(import!B522="","",import!B522)</f>
        <v/>
      </c>
      <c r="F522" s="88" t="str">
        <f aca="false">IF(import!I522="","",import!I522)</f>
        <v/>
      </c>
      <c r="G522" s="88" t="str">
        <f aca="false">IF(import!N522="","",import!N522)</f>
        <v/>
      </c>
      <c r="H522" s="88" t="str">
        <f aca="false">IF(import!K522="","",import!K522)</f>
        <v/>
      </c>
      <c r="K522" s="88" t="str">
        <f aca="false">IF(import!AA522="","",import!AA522)</f>
        <v/>
      </c>
      <c r="O522" s="88" t="str">
        <f aca="false">IF(import!Y522="","",import!Y522)</f>
        <v/>
      </c>
    </row>
    <row collapsed="false" customFormat="false" customHeight="false" hidden="false" ht="13.3" outlineLevel="0" r="523">
      <c r="B523" s="88" t="str">
        <f aca="false">IF(import!A523="","",import!A523)</f>
        <v/>
      </c>
      <c r="C523" s="88" t="str">
        <f aca="false">IF(import!E523="","",import!E523)</f>
        <v/>
      </c>
      <c r="D523" s="88" t="str">
        <f aca="false">IF(import!D523="","",import!D523)</f>
        <v/>
      </c>
      <c r="E523" s="88" t="str">
        <f aca="false">IF(import!B523="","",import!B523)</f>
        <v/>
      </c>
      <c r="F523" s="88" t="str">
        <f aca="false">IF(import!I523="","",import!I523)</f>
        <v/>
      </c>
      <c r="G523" s="88" t="str">
        <f aca="false">IF(import!N523="","",import!N523)</f>
        <v/>
      </c>
      <c r="H523" s="88" t="str">
        <f aca="false">IF(import!K523="","",import!K523)</f>
        <v/>
      </c>
      <c r="K523" s="88" t="str">
        <f aca="false">IF(import!AA523="","",import!AA523)</f>
        <v/>
      </c>
      <c r="O523" s="88" t="str">
        <f aca="false">IF(import!Y523="","",import!Y523)</f>
        <v/>
      </c>
    </row>
    <row collapsed="false" customFormat="false" customHeight="false" hidden="false" ht="13.3" outlineLevel="0" r="524">
      <c r="B524" s="88" t="str">
        <f aca="false">IF(import!A524="","",import!A524)</f>
        <v/>
      </c>
      <c r="C524" s="88" t="str">
        <f aca="false">IF(import!E524="","",import!E524)</f>
        <v/>
      </c>
      <c r="D524" s="88" t="str">
        <f aca="false">IF(import!D524="","",import!D524)</f>
        <v/>
      </c>
      <c r="E524" s="88" t="str">
        <f aca="false">IF(import!B524="","",import!B524)</f>
        <v/>
      </c>
      <c r="F524" s="88" t="str">
        <f aca="false">IF(import!I524="","",import!I524)</f>
        <v/>
      </c>
      <c r="G524" s="88" t="str">
        <f aca="false">IF(import!N524="","",import!N524)</f>
        <v/>
      </c>
      <c r="H524" s="88" t="str">
        <f aca="false">IF(import!K524="","",import!K524)</f>
        <v/>
      </c>
      <c r="K524" s="88" t="str">
        <f aca="false">IF(import!AA524="","",import!AA524)</f>
        <v/>
      </c>
      <c r="O524" s="88" t="str">
        <f aca="false">IF(import!Y524="","",import!Y524)</f>
        <v/>
      </c>
    </row>
    <row collapsed="false" customFormat="false" customHeight="false" hidden="false" ht="13.3" outlineLevel="0" r="525">
      <c r="B525" s="88" t="str">
        <f aca="false">IF(import!A525="","",import!A525)</f>
        <v/>
      </c>
      <c r="C525" s="88" t="str">
        <f aca="false">IF(import!E525="","",import!E525)</f>
        <v/>
      </c>
      <c r="D525" s="88" t="str">
        <f aca="false">IF(import!D525="","",import!D525)</f>
        <v/>
      </c>
      <c r="E525" s="88" t="str">
        <f aca="false">IF(import!B525="","",import!B525)</f>
        <v/>
      </c>
      <c r="F525" s="88" t="str">
        <f aca="false">IF(import!I525="","",import!I525)</f>
        <v/>
      </c>
      <c r="G525" s="88" t="str">
        <f aca="false">IF(import!N525="","",import!N525)</f>
        <v/>
      </c>
      <c r="H525" s="88" t="str">
        <f aca="false">IF(import!K525="","",import!K525)</f>
        <v/>
      </c>
      <c r="K525" s="88" t="str">
        <f aca="false">IF(import!AA525="","",import!AA525)</f>
        <v/>
      </c>
      <c r="O525" s="88" t="str">
        <f aca="false">IF(import!Y525="","",import!Y525)</f>
        <v/>
      </c>
    </row>
    <row collapsed="false" customFormat="false" customHeight="false" hidden="false" ht="13.3" outlineLevel="0" r="526">
      <c r="B526" s="88" t="str">
        <f aca="false">IF(import!A526="","",import!A526)</f>
        <v/>
      </c>
      <c r="C526" s="88" t="str">
        <f aca="false">IF(import!E526="","",import!E526)</f>
        <v/>
      </c>
      <c r="D526" s="88" t="str">
        <f aca="false">IF(import!D526="","",import!D526)</f>
        <v/>
      </c>
      <c r="E526" s="88" t="str">
        <f aca="false">IF(import!B526="","",import!B526)</f>
        <v/>
      </c>
      <c r="F526" s="88" t="str">
        <f aca="false">IF(import!I526="","",import!I526)</f>
        <v/>
      </c>
      <c r="G526" s="88" t="str">
        <f aca="false">IF(import!N526="","",import!N526)</f>
        <v/>
      </c>
      <c r="H526" s="88" t="str">
        <f aca="false">IF(import!K526="","",import!K526)</f>
        <v/>
      </c>
      <c r="K526" s="88" t="str">
        <f aca="false">IF(import!AA526="","",import!AA526)</f>
        <v/>
      </c>
      <c r="O526" s="88" t="str">
        <f aca="false">IF(import!Y526="","",import!Y526)</f>
        <v/>
      </c>
    </row>
    <row collapsed="false" customFormat="false" customHeight="false" hidden="false" ht="13.3" outlineLevel="0" r="527">
      <c r="B527" s="88" t="str">
        <f aca="false">IF(import!A527="","",import!A527)</f>
        <v/>
      </c>
      <c r="C527" s="88" t="str">
        <f aca="false">IF(import!E527="","",import!E527)</f>
        <v/>
      </c>
      <c r="D527" s="88" t="str">
        <f aca="false">IF(import!D527="","",import!D527)</f>
        <v/>
      </c>
      <c r="E527" s="88" t="str">
        <f aca="false">IF(import!B527="","",import!B527)</f>
        <v/>
      </c>
      <c r="F527" s="88" t="str">
        <f aca="false">IF(import!I527="","",import!I527)</f>
        <v/>
      </c>
      <c r="G527" s="88" t="str">
        <f aca="false">IF(import!N527="","",import!N527)</f>
        <v/>
      </c>
      <c r="H527" s="88" t="str">
        <f aca="false">IF(import!K527="","",import!K527)</f>
        <v/>
      </c>
      <c r="K527" s="88" t="str">
        <f aca="false">IF(import!AA527="","",import!AA527)</f>
        <v/>
      </c>
      <c r="O527" s="88" t="str">
        <f aca="false">IF(import!Y527="","",import!Y527)</f>
        <v/>
      </c>
    </row>
    <row collapsed="false" customFormat="false" customHeight="false" hidden="false" ht="13.3" outlineLevel="0" r="528">
      <c r="B528" s="88" t="str">
        <f aca="false">IF(import!A528="","",import!A528)</f>
        <v/>
      </c>
      <c r="C528" s="88" t="str">
        <f aca="false">IF(import!E528="","",import!E528)</f>
        <v/>
      </c>
      <c r="D528" s="88" t="str">
        <f aca="false">IF(import!D528="","",import!D528)</f>
        <v/>
      </c>
      <c r="E528" s="88" t="str">
        <f aca="false">IF(import!B528="","",import!B528)</f>
        <v/>
      </c>
      <c r="F528" s="88" t="str">
        <f aca="false">IF(import!I528="","",import!I528)</f>
        <v/>
      </c>
      <c r="G528" s="88" t="str">
        <f aca="false">IF(import!N528="","",import!N528)</f>
        <v/>
      </c>
      <c r="H528" s="88" t="str">
        <f aca="false">IF(import!K528="","",import!K528)</f>
        <v/>
      </c>
      <c r="K528" s="88" t="str">
        <f aca="false">IF(import!AA528="","",import!AA528)</f>
        <v/>
      </c>
      <c r="O528" s="88" t="str">
        <f aca="false">IF(import!Y528="","",import!Y528)</f>
        <v/>
      </c>
    </row>
    <row collapsed="false" customFormat="false" customHeight="false" hidden="false" ht="13.3" outlineLevel="0" r="529">
      <c r="B529" s="88" t="str">
        <f aca="false">IF(import!A529="","",import!A529)</f>
        <v/>
      </c>
      <c r="C529" s="88" t="str">
        <f aca="false">IF(import!E529="","",import!E529)</f>
        <v/>
      </c>
      <c r="D529" s="88" t="str">
        <f aca="false">IF(import!D529="","",import!D529)</f>
        <v/>
      </c>
      <c r="E529" s="88" t="str">
        <f aca="false">IF(import!B529="","",import!B529)</f>
        <v/>
      </c>
      <c r="F529" s="88" t="str">
        <f aca="false">IF(import!I529="","",import!I529)</f>
        <v/>
      </c>
      <c r="G529" s="88" t="str">
        <f aca="false">IF(import!N529="","",import!N529)</f>
        <v/>
      </c>
      <c r="H529" s="88" t="str">
        <f aca="false">IF(import!K529="","",import!K529)</f>
        <v/>
      </c>
      <c r="K529" s="88" t="str">
        <f aca="false">IF(import!AA529="","",import!AA529)</f>
        <v/>
      </c>
      <c r="O529" s="88" t="str">
        <f aca="false">IF(import!Y529="","",import!Y529)</f>
        <v/>
      </c>
    </row>
    <row collapsed="false" customFormat="false" customHeight="false" hidden="false" ht="13.3" outlineLevel="0" r="530">
      <c r="B530" s="88" t="str">
        <f aca="false">IF(import!A530="","",import!A530)</f>
        <v/>
      </c>
      <c r="C530" s="88" t="str">
        <f aca="false">IF(import!E530="","",import!E530)</f>
        <v/>
      </c>
      <c r="D530" s="88" t="str">
        <f aca="false">IF(import!D530="","",import!D530)</f>
        <v/>
      </c>
      <c r="E530" s="88" t="str">
        <f aca="false">IF(import!B530="","",import!B530)</f>
        <v/>
      </c>
      <c r="F530" s="88" t="str">
        <f aca="false">IF(import!I530="","",import!I530)</f>
        <v/>
      </c>
      <c r="G530" s="88" t="str">
        <f aca="false">IF(import!N530="","",import!N530)</f>
        <v/>
      </c>
      <c r="H530" s="88" t="str">
        <f aca="false">IF(import!K530="","",import!K530)</f>
        <v/>
      </c>
      <c r="K530" s="88" t="str">
        <f aca="false">IF(import!AA530="","",import!AA530)</f>
        <v/>
      </c>
      <c r="O530" s="88" t="str">
        <f aca="false">IF(import!Y530="","",import!Y530)</f>
        <v/>
      </c>
    </row>
    <row collapsed="false" customFormat="false" customHeight="false" hidden="false" ht="13.3" outlineLevel="0" r="531">
      <c r="B531" s="88" t="str">
        <f aca="false">IF(import!A531="","",import!A531)</f>
        <v/>
      </c>
      <c r="C531" s="88" t="str">
        <f aca="false">IF(import!E531="","",import!E531)</f>
        <v/>
      </c>
      <c r="D531" s="88" t="str">
        <f aca="false">IF(import!D531="","",import!D531)</f>
        <v/>
      </c>
      <c r="E531" s="88" t="str">
        <f aca="false">IF(import!B531="","",import!B531)</f>
        <v/>
      </c>
      <c r="F531" s="88" t="str">
        <f aca="false">IF(import!I531="","",import!I531)</f>
        <v/>
      </c>
      <c r="G531" s="88" t="str">
        <f aca="false">IF(import!N531="","",import!N531)</f>
        <v/>
      </c>
      <c r="H531" s="88" t="str">
        <f aca="false">IF(import!K531="","",import!K531)</f>
        <v/>
      </c>
      <c r="K531" s="88" t="str">
        <f aca="false">IF(import!AA531="","",import!AA531)</f>
        <v/>
      </c>
      <c r="O531" s="88" t="str">
        <f aca="false">IF(import!Y531="","",import!Y531)</f>
        <v/>
      </c>
    </row>
    <row collapsed="false" customFormat="false" customHeight="false" hidden="false" ht="13.3" outlineLevel="0" r="532">
      <c r="B532" s="88" t="str">
        <f aca="false">IF(import!A532="","",import!A532)</f>
        <v/>
      </c>
      <c r="C532" s="88" t="str">
        <f aca="false">IF(import!E532="","",import!E532)</f>
        <v/>
      </c>
      <c r="D532" s="88" t="str">
        <f aca="false">IF(import!D532="","",import!D532)</f>
        <v/>
      </c>
      <c r="E532" s="88" t="str">
        <f aca="false">IF(import!B532="","",import!B532)</f>
        <v/>
      </c>
      <c r="F532" s="88" t="str">
        <f aca="false">IF(import!I532="","",import!I532)</f>
        <v/>
      </c>
      <c r="G532" s="88" t="str">
        <f aca="false">IF(import!N532="","",import!N532)</f>
        <v/>
      </c>
      <c r="H532" s="88" t="str">
        <f aca="false">IF(import!K532="","",import!K532)</f>
        <v/>
      </c>
      <c r="K532" s="88" t="str">
        <f aca="false">IF(import!AA532="","",import!AA532)</f>
        <v/>
      </c>
      <c r="O532" s="88" t="str">
        <f aca="false">IF(import!Y532="","",import!Y532)</f>
        <v/>
      </c>
    </row>
    <row collapsed="false" customFormat="false" customHeight="false" hidden="false" ht="13.3" outlineLevel="0" r="533">
      <c r="B533" s="88" t="str">
        <f aca="false">IF(import!A533="","",import!A533)</f>
        <v/>
      </c>
      <c r="C533" s="88" t="str">
        <f aca="false">IF(import!E533="","",import!E533)</f>
        <v/>
      </c>
      <c r="D533" s="88" t="str">
        <f aca="false">IF(import!D533="","",import!D533)</f>
        <v/>
      </c>
      <c r="E533" s="88" t="str">
        <f aca="false">IF(import!B533="","",import!B533)</f>
        <v/>
      </c>
      <c r="F533" s="88" t="str">
        <f aca="false">IF(import!I533="","",import!I533)</f>
        <v/>
      </c>
      <c r="G533" s="88" t="str">
        <f aca="false">IF(import!N533="","",import!N533)</f>
        <v/>
      </c>
      <c r="H533" s="88" t="str">
        <f aca="false">IF(import!K533="","",import!K533)</f>
        <v/>
      </c>
      <c r="K533" s="88" t="str">
        <f aca="false">IF(import!AA533="","",import!AA533)</f>
        <v/>
      </c>
      <c r="O533" s="88" t="str">
        <f aca="false">IF(import!Y533="","",import!Y533)</f>
        <v/>
      </c>
    </row>
    <row collapsed="false" customFormat="false" customHeight="false" hidden="false" ht="13.3" outlineLevel="0" r="534">
      <c r="B534" s="88" t="str">
        <f aca="false">IF(import!A534="","",import!A534)</f>
        <v/>
      </c>
      <c r="C534" s="88" t="str">
        <f aca="false">IF(import!E534="","",import!E534)</f>
        <v/>
      </c>
      <c r="D534" s="88" t="str">
        <f aca="false">IF(import!D534="","",import!D534)</f>
        <v/>
      </c>
      <c r="E534" s="88" t="str">
        <f aca="false">IF(import!B534="","",import!B534)</f>
        <v/>
      </c>
      <c r="F534" s="88" t="str">
        <f aca="false">IF(import!I534="","",import!I534)</f>
        <v/>
      </c>
      <c r="G534" s="88" t="str">
        <f aca="false">IF(import!N534="","",import!N534)</f>
        <v/>
      </c>
      <c r="H534" s="88" t="str">
        <f aca="false">IF(import!K534="","",import!K534)</f>
        <v/>
      </c>
      <c r="K534" s="88" t="str">
        <f aca="false">IF(import!AA534="","",import!AA534)</f>
        <v/>
      </c>
      <c r="O534" s="88" t="str">
        <f aca="false">IF(import!Y534="","",import!Y534)</f>
        <v/>
      </c>
    </row>
    <row collapsed="false" customFormat="false" customHeight="false" hidden="false" ht="13.3" outlineLevel="0" r="535">
      <c r="B535" s="88" t="str">
        <f aca="false">IF(import!A535="","",import!A535)</f>
        <v/>
      </c>
      <c r="C535" s="88" t="str">
        <f aca="false">IF(import!E535="","",import!E535)</f>
        <v/>
      </c>
      <c r="D535" s="88" t="str">
        <f aca="false">IF(import!D535="","",import!D535)</f>
        <v/>
      </c>
      <c r="E535" s="88" t="str">
        <f aca="false">IF(import!B535="","",import!B535)</f>
        <v/>
      </c>
      <c r="F535" s="88" t="str">
        <f aca="false">IF(import!I535="","",import!I535)</f>
        <v/>
      </c>
      <c r="G535" s="88" t="str">
        <f aca="false">IF(import!N535="","",import!N535)</f>
        <v/>
      </c>
      <c r="H535" s="88" t="str">
        <f aca="false">IF(import!K535="","",import!K535)</f>
        <v/>
      </c>
      <c r="K535" s="88" t="str">
        <f aca="false">IF(import!AA535="","",import!AA535)</f>
        <v/>
      </c>
      <c r="O535" s="88" t="str">
        <f aca="false">IF(import!Y535="","",import!Y535)</f>
        <v/>
      </c>
    </row>
    <row collapsed="false" customFormat="false" customHeight="false" hidden="false" ht="13.3" outlineLevel="0" r="536">
      <c r="B536" s="88" t="str">
        <f aca="false">IF(import!A536="","",import!A536)</f>
        <v/>
      </c>
      <c r="C536" s="88" t="str">
        <f aca="false">IF(import!E536="","",import!E536)</f>
        <v/>
      </c>
      <c r="D536" s="88" t="str">
        <f aca="false">IF(import!D536="","",import!D536)</f>
        <v/>
      </c>
      <c r="E536" s="88" t="str">
        <f aca="false">IF(import!B536="","",import!B536)</f>
        <v/>
      </c>
      <c r="F536" s="88" t="str">
        <f aca="false">IF(import!I536="","",import!I536)</f>
        <v/>
      </c>
      <c r="G536" s="88" t="str">
        <f aca="false">IF(import!N536="","",import!N536)</f>
        <v/>
      </c>
      <c r="H536" s="88" t="str">
        <f aca="false">IF(import!K536="","",import!K536)</f>
        <v/>
      </c>
      <c r="K536" s="88" t="str">
        <f aca="false">IF(import!AA536="","",import!AA536)</f>
        <v/>
      </c>
      <c r="O536" s="88" t="str">
        <f aca="false">IF(import!Y536="","",import!Y536)</f>
        <v/>
      </c>
    </row>
    <row collapsed="false" customFormat="false" customHeight="false" hidden="false" ht="13.3" outlineLevel="0" r="537">
      <c r="B537" s="88" t="str">
        <f aca="false">IF(import!A537="","",import!A537)</f>
        <v/>
      </c>
      <c r="C537" s="88" t="str">
        <f aca="false">IF(import!E537="","",import!E537)</f>
        <v/>
      </c>
      <c r="D537" s="88" t="str">
        <f aca="false">IF(import!D537="","",import!D537)</f>
        <v/>
      </c>
      <c r="E537" s="88" t="str">
        <f aca="false">IF(import!B537="","",import!B537)</f>
        <v/>
      </c>
      <c r="F537" s="88" t="str">
        <f aca="false">IF(import!I537="","",import!I537)</f>
        <v/>
      </c>
      <c r="G537" s="88" t="str">
        <f aca="false">IF(import!N537="","",import!N537)</f>
        <v/>
      </c>
      <c r="H537" s="88" t="str">
        <f aca="false">IF(import!K537="","",import!K537)</f>
        <v/>
      </c>
      <c r="K537" s="88" t="str">
        <f aca="false">IF(import!AA537="","",import!AA537)</f>
        <v/>
      </c>
      <c r="O537" s="88" t="str">
        <f aca="false">IF(import!Y537="","",import!Y537)</f>
        <v/>
      </c>
    </row>
    <row collapsed="false" customFormat="false" customHeight="false" hidden="false" ht="13.3" outlineLevel="0" r="538">
      <c r="B538" s="88" t="str">
        <f aca="false">IF(import!A538="","",import!A538)</f>
        <v/>
      </c>
      <c r="C538" s="88" t="str">
        <f aca="false">IF(import!E538="","",import!E538)</f>
        <v/>
      </c>
      <c r="D538" s="88" t="str">
        <f aca="false">IF(import!D538="","",import!D538)</f>
        <v/>
      </c>
      <c r="E538" s="88" t="str">
        <f aca="false">IF(import!B538="","",import!B538)</f>
        <v/>
      </c>
      <c r="F538" s="88" t="str">
        <f aca="false">IF(import!I538="","",import!I538)</f>
        <v/>
      </c>
      <c r="G538" s="88" t="str">
        <f aca="false">IF(import!N538="","",import!N538)</f>
        <v/>
      </c>
      <c r="H538" s="88" t="str">
        <f aca="false">IF(import!K538="","",import!K538)</f>
        <v/>
      </c>
      <c r="K538" s="88" t="str">
        <f aca="false">IF(import!AA538="","",import!AA538)</f>
        <v/>
      </c>
      <c r="O538" s="88" t="str">
        <f aca="false">IF(import!Y538="","",import!Y538)</f>
        <v/>
      </c>
    </row>
    <row collapsed="false" customFormat="false" customHeight="false" hidden="false" ht="13.3" outlineLevel="0" r="539">
      <c r="B539" s="88" t="str">
        <f aca="false">IF(import!A539="","",import!A539)</f>
        <v/>
      </c>
      <c r="C539" s="88" t="str">
        <f aca="false">IF(import!E539="","",import!E539)</f>
        <v/>
      </c>
      <c r="D539" s="88" t="str">
        <f aca="false">IF(import!D539="","",import!D539)</f>
        <v/>
      </c>
      <c r="E539" s="88" t="str">
        <f aca="false">IF(import!B539="","",import!B539)</f>
        <v/>
      </c>
      <c r="F539" s="88" t="str">
        <f aca="false">IF(import!I539="","",import!I539)</f>
        <v/>
      </c>
      <c r="G539" s="88" t="str">
        <f aca="false">IF(import!N539="","",import!N539)</f>
        <v/>
      </c>
      <c r="H539" s="88" t="str">
        <f aca="false">IF(import!K539="","",import!K539)</f>
        <v/>
      </c>
      <c r="K539" s="88" t="str">
        <f aca="false">IF(import!AA539="","",import!AA539)</f>
        <v/>
      </c>
      <c r="O539" s="88" t="str">
        <f aca="false">IF(import!Y539="","",import!Y539)</f>
        <v/>
      </c>
    </row>
    <row collapsed="false" customFormat="false" customHeight="false" hidden="false" ht="13.3" outlineLevel="0" r="540">
      <c r="B540" s="88" t="str">
        <f aca="false">IF(import!A540="","",import!A540)</f>
        <v/>
      </c>
      <c r="C540" s="88" t="str">
        <f aca="false">IF(import!E540="","",import!E540)</f>
        <v/>
      </c>
      <c r="D540" s="88" t="str">
        <f aca="false">IF(import!D540="","",import!D540)</f>
        <v/>
      </c>
      <c r="E540" s="88" t="str">
        <f aca="false">IF(import!B540="","",import!B540)</f>
        <v/>
      </c>
      <c r="F540" s="88" t="str">
        <f aca="false">IF(import!I540="","",import!I540)</f>
        <v/>
      </c>
      <c r="G540" s="88" t="str">
        <f aca="false">IF(import!N540="","",import!N540)</f>
        <v/>
      </c>
      <c r="H540" s="88" t="str">
        <f aca="false">IF(import!K540="","",import!K540)</f>
        <v/>
      </c>
      <c r="K540" s="88" t="str">
        <f aca="false">IF(import!AA540="","",import!AA540)</f>
        <v/>
      </c>
      <c r="O540" s="88" t="str">
        <f aca="false">IF(import!Y540="","",import!Y540)</f>
        <v/>
      </c>
    </row>
    <row collapsed="false" customFormat="false" customHeight="false" hidden="false" ht="13.3" outlineLevel="0" r="541">
      <c r="B541" s="88" t="str">
        <f aca="false">IF(import!A541="","",import!A541)</f>
        <v/>
      </c>
      <c r="C541" s="88" t="str">
        <f aca="false">IF(import!E541="","",import!E541)</f>
        <v/>
      </c>
      <c r="D541" s="88" t="str">
        <f aca="false">IF(import!D541="","",import!D541)</f>
        <v/>
      </c>
      <c r="E541" s="88" t="str">
        <f aca="false">IF(import!B541="","",import!B541)</f>
        <v/>
      </c>
      <c r="F541" s="88" t="str">
        <f aca="false">IF(import!I541="","",import!I541)</f>
        <v/>
      </c>
      <c r="G541" s="88" t="str">
        <f aca="false">IF(import!N541="","",import!N541)</f>
        <v/>
      </c>
      <c r="H541" s="88" t="str">
        <f aca="false">IF(import!K541="","",import!K541)</f>
        <v/>
      </c>
      <c r="K541" s="88" t="str">
        <f aca="false">IF(import!AA541="","",import!AA541)</f>
        <v/>
      </c>
      <c r="O541" s="88" t="str">
        <f aca="false">IF(import!Y541="","",import!Y541)</f>
        <v/>
      </c>
    </row>
    <row collapsed="false" customFormat="false" customHeight="false" hidden="false" ht="13.3" outlineLevel="0" r="542">
      <c r="B542" s="88" t="str">
        <f aca="false">IF(import!A542="","",import!A542)</f>
        <v/>
      </c>
      <c r="C542" s="88" t="str">
        <f aca="false">IF(import!E542="","",import!E542)</f>
        <v/>
      </c>
      <c r="D542" s="88" t="str">
        <f aca="false">IF(import!D542="","",import!D542)</f>
        <v/>
      </c>
      <c r="E542" s="88" t="str">
        <f aca="false">IF(import!B542="","",import!B542)</f>
        <v/>
      </c>
      <c r="F542" s="88" t="str">
        <f aca="false">IF(import!I542="","",import!I542)</f>
        <v/>
      </c>
      <c r="G542" s="88" t="str">
        <f aca="false">IF(import!N542="","",import!N542)</f>
        <v/>
      </c>
      <c r="H542" s="88" t="str">
        <f aca="false">IF(import!K542="","",import!K542)</f>
        <v/>
      </c>
      <c r="K542" s="88" t="str">
        <f aca="false">IF(import!AA542="","",import!AA542)</f>
        <v/>
      </c>
      <c r="O542" s="88" t="str">
        <f aca="false">IF(import!Y542="","",import!Y542)</f>
        <v/>
      </c>
    </row>
    <row collapsed="false" customFormat="false" customHeight="false" hidden="false" ht="13.3" outlineLevel="0" r="543">
      <c r="B543" s="88" t="str">
        <f aca="false">IF(import!A543="","",import!A543)</f>
        <v/>
      </c>
      <c r="C543" s="88" t="str">
        <f aca="false">IF(import!E543="","",import!E543)</f>
        <v/>
      </c>
      <c r="D543" s="88" t="str">
        <f aca="false">IF(import!D543="","",import!D543)</f>
        <v/>
      </c>
      <c r="E543" s="88" t="str">
        <f aca="false">IF(import!B543="","",import!B543)</f>
        <v/>
      </c>
      <c r="F543" s="88" t="str">
        <f aca="false">IF(import!I543="","",import!I543)</f>
        <v/>
      </c>
      <c r="G543" s="88" t="str">
        <f aca="false">IF(import!N543="","",import!N543)</f>
        <v/>
      </c>
      <c r="H543" s="88" t="str">
        <f aca="false">IF(import!K543="","",import!K543)</f>
        <v/>
      </c>
      <c r="K543" s="88" t="str">
        <f aca="false">IF(import!AA543="","",import!AA543)</f>
        <v/>
      </c>
      <c r="O543" s="88" t="str">
        <f aca="false">IF(import!Y543="","",import!Y543)</f>
        <v/>
      </c>
    </row>
    <row collapsed="false" customFormat="false" customHeight="false" hidden="false" ht="13.3" outlineLevel="0" r="544">
      <c r="B544" s="88" t="str">
        <f aca="false">IF(import!A544="","",import!A544)</f>
        <v/>
      </c>
      <c r="C544" s="88" t="str">
        <f aca="false">IF(import!E544="","",import!E544)</f>
        <v/>
      </c>
      <c r="D544" s="88" t="str">
        <f aca="false">IF(import!D544="","",import!D544)</f>
        <v/>
      </c>
      <c r="E544" s="88" t="str">
        <f aca="false">IF(import!B544="","",import!B544)</f>
        <v/>
      </c>
      <c r="F544" s="88" t="str">
        <f aca="false">IF(import!I544="","",import!I544)</f>
        <v/>
      </c>
      <c r="G544" s="88" t="str">
        <f aca="false">IF(import!N544="","",import!N544)</f>
        <v/>
      </c>
      <c r="H544" s="88" t="str">
        <f aca="false">IF(import!K544="","",import!K544)</f>
        <v/>
      </c>
      <c r="K544" s="88" t="str">
        <f aca="false">IF(import!AA544="","",import!AA544)</f>
        <v/>
      </c>
      <c r="O544" s="88" t="str">
        <f aca="false">IF(import!Y544="","",import!Y544)</f>
        <v/>
      </c>
    </row>
    <row collapsed="false" customFormat="false" customHeight="false" hidden="false" ht="13.3" outlineLevel="0" r="545">
      <c r="B545" s="88" t="str">
        <f aca="false">IF(import!A545="","",import!A545)</f>
        <v/>
      </c>
      <c r="C545" s="88" t="str">
        <f aca="false">IF(import!E545="","",import!E545)</f>
        <v/>
      </c>
      <c r="D545" s="88" t="str">
        <f aca="false">IF(import!D545="","",import!D545)</f>
        <v/>
      </c>
      <c r="E545" s="88" t="str">
        <f aca="false">IF(import!B545="","",import!B545)</f>
        <v/>
      </c>
      <c r="F545" s="88" t="str">
        <f aca="false">IF(import!I545="","",import!I545)</f>
        <v/>
      </c>
      <c r="G545" s="88" t="str">
        <f aca="false">IF(import!N545="","",import!N545)</f>
        <v/>
      </c>
      <c r="H545" s="88" t="str">
        <f aca="false">IF(import!K545="","",import!K545)</f>
        <v/>
      </c>
      <c r="K545" s="88" t="str">
        <f aca="false">IF(import!AA545="","",import!AA545)</f>
        <v/>
      </c>
      <c r="O545" s="88" t="str">
        <f aca="false">IF(import!Y545="","",import!Y545)</f>
        <v/>
      </c>
    </row>
    <row collapsed="false" customFormat="false" customHeight="false" hidden="false" ht="13.3" outlineLevel="0" r="546">
      <c r="B546" s="88" t="str">
        <f aca="false">IF(import!A546="","",import!A546)</f>
        <v/>
      </c>
      <c r="C546" s="88" t="str">
        <f aca="false">IF(import!E546="","",import!E546)</f>
        <v/>
      </c>
      <c r="D546" s="88" t="str">
        <f aca="false">IF(import!D546="","",import!D546)</f>
        <v/>
      </c>
      <c r="E546" s="88" t="str">
        <f aca="false">IF(import!B546="","",import!B546)</f>
        <v/>
      </c>
      <c r="F546" s="88" t="str">
        <f aca="false">IF(import!I546="","",import!I546)</f>
        <v/>
      </c>
      <c r="G546" s="88" t="str">
        <f aca="false">IF(import!N546="","",import!N546)</f>
        <v/>
      </c>
      <c r="H546" s="88" t="str">
        <f aca="false">IF(import!K546="","",import!K546)</f>
        <v/>
      </c>
      <c r="K546" s="88" t="str">
        <f aca="false">IF(import!AA546="","",import!AA546)</f>
        <v/>
      </c>
      <c r="O546" s="88" t="str">
        <f aca="false">IF(import!Y546="","",import!Y546)</f>
        <v/>
      </c>
    </row>
    <row collapsed="false" customFormat="false" customHeight="false" hidden="false" ht="13.3" outlineLevel="0" r="547">
      <c r="B547" s="88" t="str">
        <f aca="false">IF(import!A547="","",import!A547)</f>
        <v/>
      </c>
      <c r="C547" s="88" t="str">
        <f aca="false">IF(import!E547="","",import!E547)</f>
        <v/>
      </c>
      <c r="D547" s="88" t="str">
        <f aca="false">IF(import!D547="","",import!D547)</f>
        <v/>
      </c>
      <c r="E547" s="88" t="str">
        <f aca="false">IF(import!B547="","",import!B547)</f>
        <v/>
      </c>
      <c r="F547" s="88" t="str">
        <f aca="false">IF(import!I547="","",import!I547)</f>
        <v/>
      </c>
      <c r="G547" s="88" t="str">
        <f aca="false">IF(import!N547="","",import!N547)</f>
        <v/>
      </c>
      <c r="H547" s="88" t="str">
        <f aca="false">IF(import!K547="","",import!K547)</f>
        <v/>
      </c>
      <c r="K547" s="88" t="str">
        <f aca="false">IF(import!AA547="","",import!AA547)</f>
        <v/>
      </c>
      <c r="O547" s="88" t="str">
        <f aca="false">IF(import!Y547="","",import!Y547)</f>
        <v/>
      </c>
    </row>
    <row collapsed="false" customFormat="false" customHeight="false" hidden="false" ht="13.3" outlineLevel="0" r="548">
      <c r="B548" s="88" t="str">
        <f aca="false">IF(import!A548="","",import!A548)</f>
        <v/>
      </c>
      <c r="C548" s="88" t="str">
        <f aca="false">IF(import!E548="","",import!E548)</f>
        <v/>
      </c>
      <c r="D548" s="88" t="str">
        <f aca="false">IF(import!D548="","",import!D548)</f>
        <v/>
      </c>
      <c r="E548" s="88" t="str">
        <f aca="false">IF(import!B548="","",import!B548)</f>
        <v/>
      </c>
      <c r="F548" s="88" t="str">
        <f aca="false">IF(import!I548="","",import!I548)</f>
        <v/>
      </c>
      <c r="G548" s="88" t="str">
        <f aca="false">IF(import!N548="","",import!N548)</f>
        <v/>
      </c>
      <c r="H548" s="88" t="str">
        <f aca="false">IF(import!K548="","",import!K548)</f>
        <v/>
      </c>
      <c r="K548" s="88" t="str">
        <f aca="false">IF(import!AA548="","",import!AA548)</f>
        <v/>
      </c>
      <c r="O548" s="88" t="str">
        <f aca="false">IF(import!Y548="","",import!Y548)</f>
        <v/>
      </c>
    </row>
    <row collapsed="false" customFormat="false" customHeight="false" hidden="false" ht="13.3" outlineLevel="0" r="549">
      <c r="B549" s="88" t="str">
        <f aca="false">IF(import!A549="","",import!A549)</f>
        <v/>
      </c>
      <c r="C549" s="88" t="str">
        <f aca="false">IF(import!E549="","",import!E549)</f>
        <v/>
      </c>
      <c r="D549" s="88" t="str">
        <f aca="false">IF(import!D549="","",import!D549)</f>
        <v/>
      </c>
      <c r="E549" s="88" t="str">
        <f aca="false">IF(import!B549="","",import!B549)</f>
        <v/>
      </c>
      <c r="F549" s="88" t="str">
        <f aca="false">IF(import!I549="","",import!I549)</f>
        <v/>
      </c>
      <c r="G549" s="88" t="str">
        <f aca="false">IF(import!N549="","",import!N549)</f>
        <v/>
      </c>
      <c r="H549" s="88" t="str">
        <f aca="false">IF(import!K549="","",import!K549)</f>
        <v/>
      </c>
      <c r="K549" s="88" t="str">
        <f aca="false">IF(import!AA549="","",import!AA549)</f>
        <v/>
      </c>
      <c r="O549" s="88" t="str">
        <f aca="false">IF(import!Y549="","",import!Y549)</f>
        <v/>
      </c>
    </row>
    <row collapsed="false" customFormat="false" customHeight="false" hidden="false" ht="13.3" outlineLevel="0" r="550">
      <c r="B550" s="88" t="str">
        <f aca="false">IF(import!A550="","",import!A550)</f>
        <v/>
      </c>
      <c r="C550" s="88" t="str">
        <f aca="false">IF(import!E550="","",import!E550)</f>
        <v/>
      </c>
      <c r="D550" s="88" t="str">
        <f aca="false">IF(import!D550="","",import!D550)</f>
        <v/>
      </c>
      <c r="E550" s="88" t="str">
        <f aca="false">IF(import!B550="","",import!B550)</f>
        <v/>
      </c>
      <c r="F550" s="88" t="str">
        <f aca="false">IF(import!I550="","",import!I550)</f>
        <v/>
      </c>
      <c r="G550" s="88" t="str">
        <f aca="false">IF(import!N550="","",import!N550)</f>
        <v/>
      </c>
      <c r="H550" s="88" t="str">
        <f aca="false">IF(import!K550="","",import!K550)</f>
        <v/>
      </c>
      <c r="K550" s="88" t="str">
        <f aca="false">IF(import!AA550="","",import!AA550)</f>
        <v/>
      </c>
      <c r="O550" s="88" t="str">
        <f aca="false">IF(import!Y550="","",import!Y550)</f>
        <v/>
      </c>
    </row>
    <row collapsed="false" customFormat="false" customHeight="false" hidden="false" ht="13.3" outlineLevel="0" r="551">
      <c r="B551" s="88" t="str">
        <f aca="false">IF(import!A551="","",import!A551)</f>
        <v/>
      </c>
      <c r="C551" s="88" t="str">
        <f aca="false">IF(import!E551="","",import!E551)</f>
        <v/>
      </c>
      <c r="D551" s="88" t="str">
        <f aca="false">IF(import!D551="","",import!D551)</f>
        <v/>
      </c>
      <c r="E551" s="88" t="str">
        <f aca="false">IF(import!B551="","",import!B551)</f>
        <v/>
      </c>
      <c r="F551" s="88" t="str">
        <f aca="false">IF(import!I551="","",import!I551)</f>
        <v/>
      </c>
      <c r="G551" s="88" t="str">
        <f aca="false">IF(import!N551="","",import!N551)</f>
        <v/>
      </c>
      <c r="H551" s="88" t="str">
        <f aca="false">IF(import!K551="","",import!K551)</f>
        <v/>
      </c>
      <c r="K551" s="88" t="str">
        <f aca="false">IF(import!AA551="","",import!AA551)</f>
        <v/>
      </c>
      <c r="O551" s="88" t="str">
        <f aca="false">IF(import!Y551="","",import!Y551)</f>
        <v/>
      </c>
    </row>
    <row collapsed="false" customFormat="false" customHeight="false" hidden="false" ht="13.3" outlineLevel="0" r="552">
      <c r="B552" s="88" t="str">
        <f aca="false">IF(import!A552="","",import!A552)</f>
        <v/>
      </c>
      <c r="C552" s="88" t="str">
        <f aca="false">IF(import!E552="","",import!E552)</f>
        <v/>
      </c>
      <c r="D552" s="88" t="str">
        <f aca="false">IF(import!D552="","",import!D552)</f>
        <v/>
      </c>
      <c r="E552" s="88" t="str">
        <f aca="false">IF(import!B552="","",import!B552)</f>
        <v/>
      </c>
      <c r="F552" s="88" t="str">
        <f aca="false">IF(import!I552="","",import!I552)</f>
        <v/>
      </c>
      <c r="G552" s="88" t="str">
        <f aca="false">IF(import!N552="","",import!N552)</f>
        <v/>
      </c>
      <c r="H552" s="88" t="str">
        <f aca="false">IF(import!K552="","",import!K552)</f>
        <v/>
      </c>
      <c r="K552" s="88" t="str">
        <f aca="false">IF(import!AA552="","",import!AA552)</f>
        <v/>
      </c>
      <c r="O552" s="88" t="str">
        <f aca="false">IF(import!Y552="","",import!Y552)</f>
        <v/>
      </c>
    </row>
    <row collapsed="false" customFormat="false" customHeight="false" hidden="false" ht="13.3" outlineLevel="0" r="553">
      <c r="B553" s="88" t="str">
        <f aca="false">IF(import!A553="","",import!A553)</f>
        <v/>
      </c>
      <c r="C553" s="88" t="str">
        <f aca="false">IF(import!E553="","",import!E553)</f>
        <v/>
      </c>
      <c r="D553" s="88" t="str">
        <f aca="false">IF(import!D553="","",import!D553)</f>
        <v/>
      </c>
      <c r="E553" s="88" t="str">
        <f aca="false">IF(import!B553="","",import!B553)</f>
        <v/>
      </c>
      <c r="F553" s="88" t="str">
        <f aca="false">IF(import!I553="","",import!I553)</f>
        <v/>
      </c>
      <c r="G553" s="88" t="str">
        <f aca="false">IF(import!N553="","",import!N553)</f>
        <v/>
      </c>
      <c r="H553" s="88" t="str">
        <f aca="false">IF(import!K553="","",import!K553)</f>
        <v/>
      </c>
      <c r="K553" s="88" t="str">
        <f aca="false">IF(import!AA553="","",import!AA553)</f>
        <v/>
      </c>
      <c r="O553" s="88" t="str">
        <f aca="false">IF(import!Y553="","",import!Y553)</f>
        <v/>
      </c>
    </row>
    <row collapsed="false" customFormat="false" customHeight="false" hidden="false" ht="13.3" outlineLevel="0" r="554">
      <c r="B554" s="88" t="str">
        <f aca="false">IF(import!A554="","",import!A554)</f>
        <v/>
      </c>
      <c r="C554" s="88" t="str">
        <f aca="false">IF(import!E554="","",import!E554)</f>
        <v/>
      </c>
      <c r="D554" s="88" t="str">
        <f aca="false">IF(import!D554="","",import!D554)</f>
        <v/>
      </c>
      <c r="E554" s="88" t="str">
        <f aca="false">IF(import!B554="","",import!B554)</f>
        <v/>
      </c>
      <c r="F554" s="88" t="str">
        <f aca="false">IF(import!I554="","",import!I554)</f>
        <v/>
      </c>
      <c r="G554" s="88" t="str">
        <f aca="false">IF(import!N554="","",import!N554)</f>
        <v/>
      </c>
      <c r="H554" s="88" t="str">
        <f aca="false">IF(import!K554="","",import!K554)</f>
        <v/>
      </c>
      <c r="K554" s="88" t="str">
        <f aca="false">IF(import!AA554="","",import!AA554)</f>
        <v/>
      </c>
      <c r="O554" s="88" t="str">
        <f aca="false">IF(import!Y554="","",import!Y554)</f>
        <v/>
      </c>
    </row>
    <row collapsed="false" customFormat="false" customHeight="false" hidden="false" ht="13.3" outlineLevel="0" r="555">
      <c r="B555" s="88" t="str">
        <f aca="false">IF(import!A555="","",import!A555)</f>
        <v/>
      </c>
      <c r="C555" s="88" t="str">
        <f aca="false">IF(import!E555="","",import!E555)</f>
        <v/>
      </c>
      <c r="D555" s="88" t="str">
        <f aca="false">IF(import!D555="","",import!D555)</f>
        <v/>
      </c>
      <c r="E555" s="88" t="str">
        <f aca="false">IF(import!B555="","",import!B555)</f>
        <v/>
      </c>
      <c r="F555" s="88" t="str">
        <f aca="false">IF(import!I555="","",import!I555)</f>
        <v/>
      </c>
      <c r="G555" s="88" t="str">
        <f aca="false">IF(import!N555="","",import!N555)</f>
        <v/>
      </c>
      <c r="H555" s="88" t="str">
        <f aca="false">IF(import!K555="","",import!K555)</f>
        <v/>
      </c>
      <c r="K555" s="88" t="str">
        <f aca="false">IF(import!AA555="","",import!AA555)</f>
        <v/>
      </c>
      <c r="O555" s="88" t="str">
        <f aca="false">IF(import!Y555="","",import!Y555)</f>
        <v/>
      </c>
    </row>
    <row collapsed="false" customFormat="false" customHeight="false" hidden="false" ht="13.3" outlineLevel="0" r="556">
      <c r="B556" s="88" t="str">
        <f aca="false">IF(import!A556="","",import!A556)</f>
        <v/>
      </c>
      <c r="C556" s="88" t="str">
        <f aca="false">IF(import!E556="","",import!E556)</f>
        <v/>
      </c>
      <c r="D556" s="88" t="str">
        <f aca="false">IF(import!D556="","",import!D556)</f>
        <v/>
      </c>
      <c r="E556" s="88" t="str">
        <f aca="false">IF(import!B556="","",import!B556)</f>
        <v/>
      </c>
      <c r="F556" s="88" t="str">
        <f aca="false">IF(import!I556="","",import!I556)</f>
        <v/>
      </c>
      <c r="G556" s="88" t="str">
        <f aca="false">IF(import!N556="","",import!N556)</f>
        <v/>
      </c>
      <c r="H556" s="88" t="str">
        <f aca="false">IF(import!K556="","",import!K556)</f>
        <v/>
      </c>
      <c r="K556" s="88" t="str">
        <f aca="false">IF(import!AA556="","",import!AA556)</f>
        <v/>
      </c>
      <c r="O556" s="88" t="str">
        <f aca="false">IF(import!Y556="","",import!Y556)</f>
        <v/>
      </c>
    </row>
    <row collapsed="false" customFormat="false" customHeight="false" hidden="false" ht="13.3" outlineLevel="0" r="557">
      <c r="B557" s="88" t="str">
        <f aca="false">IF(import!A557="","",import!A557)</f>
        <v/>
      </c>
      <c r="C557" s="88" t="str">
        <f aca="false">IF(import!E557="","",import!E557)</f>
        <v/>
      </c>
      <c r="D557" s="88" t="str">
        <f aca="false">IF(import!D557="","",import!D557)</f>
        <v/>
      </c>
      <c r="E557" s="88" t="str">
        <f aca="false">IF(import!B557="","",import!B557)</f>
        <v/>
      </c>
      <c r="F557" s="88" t="str">
        <f aca="false">IF(import!I557="","",import!I557)</f>
        <v/>
      </c>
      <c r="G557" s="88" t="str">
        <f aca="false">IF(import!N557="","",import!N557)</f>
        <v/>
      </c>
      <c r="H557" s="88" t="str">
        <f aca="false">IF(import!K557="","",import!K557)</f>
        <v/>
      </c>
      <c r="K557" s="88" t="str">
        <f aca="false">IF(import!AA557="","",import!AA557)</f>
        <v/>
      </c>
      <c r="O557" s="88" t="str">
        <f aca="false">IF(import!Y557="","",import!Y557)</f>
        <v/>
      </c>
    </row>
    <row collapsed="false" customFormat="false" customHeight="false" hidden="false" ht="13.3" outlineLevel="0" r="558">
      <c r="B558" s="88" t="str">
        <f aca="false">IF(import!A558="","",import!A558)</f>
        <v/>
      </c>
      <c r="C558" s="88" t="str">
        <f aca="false">IF(import!E558="","",import!E558)</f>
        <v/>
      </c>
      <c r="D558" s="88" t="str">
        <f aca="false">IF(import!D558="","",import!D558)</f>
        <v/>
      </c>
      <c r="E558" s="88" t="str">
        <f aca="false">IF(import!B558="","",import!B558)</f>
        <v/>
      </c>
      <c r="F558" s="88" t="str">
        <f aca="false">IF(import!I558="","",import!I558)</f>
        <v/>
      </c>
      <c r="G558" s="88" t="str">
        <f aca="false">IF(import!N558="","",import!N558)</f>
        <v/>
      </c>
      <c r="H558" s="88" t="str">
        <f aca="false">IF(import!K558="","",import!K558)</f>
        <v/>
      </c>
      <c r="K558" s="88" t="str">
        <f aca="false">IF(import!AA558="","",import!AA558)</f>
        <v/>
      </c>
      <c r="O558" s="88" t="str">
        <f aca="false">IF(import!Y558="","",import!Y558)</f>
        <v/>
      </c>
    </row>
    <row collapsed="false" customFormat="false" customHeight="false" hidden="false" ht="13.3" outlineLevel="0" r="559">
      <c r="B559" s="88" t="str">
        <f aca="false">IF(import!A559="","",import!A559)</f>
        <v/>
      </c>
      <c r="C559" s="88" t="str">
        <f aca="false">IF(import!E559="","",import!E559)</f>
        <v/>
      </c>
      <c r="D559" s="88" t="str">
        <f aca="false">IF(import!D559="","",import!D559)</f>
        <v/>
      </c>
      <c r="E559" s="88" t="str">
        <f aca="false">IF(import!B559="","",import!B559)</f>
        <v/>
      </c>
      <c r="F559" s="88" t="str">
        <f aca="false">IF(import!I559="","",import!I559)</f>
        <v/>
      </c>
      <c r="G559" s="88" t="str">
        <f aca="false">IF(import!N559="","",import!N559)</f>
        <v/>
      </c>
      <c r="H559" s="88" t="str">
        <f aca="false">IF(import!K559="","",import!K559)</f>
        <v/>
      </c>
      <c r="K559" s="88" t="str">
        <f aca="false">IF(import!AA559="","",import!AA559)</f>
        <v/>
      </c>
      <c r="O559" s="88" t="str">
        <f aca="false">IF(import!Y559="","",import!Y559)</f>
        <v/>
      </c>
    </row>
    <row collapsed="false" customFormat="false" customHeight="false" hidden="false" ht="13.3" outlineLevel="0" r="560">
      <c r="B560" s="88" t="str">
        <f aca="false">IF(import!A560="","",import!A560)</f>
        <v/>
      </c>
      <c r="C560" s="88" t="str">
        <f aca="false">IF(import!E560="","",import!E560)</f>
        <v/>
      </c>
      <c r="D560" s="88" t="str">
        <f aca="false">IF(import!D560="","",import!D560)</f>
        <v/>
      </c>
      <c r="E560" s="88" t="str">
        <f aca="false">IF(import!B560="","",import!B560)</f>
        <v/>
      </c>
      <c r="F560" s="88" t="str">
        <f aca="false">IF(import!I560="","",import!I560)</f>
        <v/>
      </c>
      <c r="G560" s="88" t="str">
        <f aca="false">IF(import!N560="","",import!N560)</f>
        <v/>
      </c>
      <c r="H560" s="88" t="str">
        <f aca="false">IF(import!K560="","",import!K560)</f>
        <v/>
      </c>
      <c r="K560" s="88" t="str">
        <f aca="false">IF(import!AA560="","",import!AA560)</f>
        <v/>
      </c>
      <c r="O560" s="88" t="str">
        <f aca="false">IF(import!Y560="","",import!Y560)</f>
        <v/>
      </c>
    </row>
    <row collapsed="false" customFormat="false" customHeight="false" hidden="false" ht="13.3" outlineLevel="0" r="561">
      <c r="B561" s="88" t="str">
        <f aca="false">IF(import!A561="","",import!A561)</f>
        <v/>
      </c>
      <c r="C561" s="88" t="str">
        <f aca="false">IF(import!E561="","",import!E561)</f>
        <v/>
      </c>
      <c r="D561" s="88" t="str">
        <f aca="false">IF(import!D561="","",import!D561)</f>
        <v/>
      </c>
      <c r="E561" s="88" t="str">
        <f aca="false">IF(import!B561="","",import!B561)</f>
        <v/>
      </c>
      <c r="F561" s="88" t="str">
        <f aca="false">IF(import!I561="","",import!I561)</f>
        <v/>
      </c>
      <c r="G561" s="88" t="str">
        <f aca="false">IF(import!N561="","",import!N561)</f>
        <v/>
      </c>
      <c r="H561" s="88" t="str">
        <f aca="false">IF(import!K561="","",import!K561)</f>
        <v/>
      </c>
      <c r="K561" s="88" t="str">
        <f aca="false">IF(import!AA561="","",import!AA561)</f>
        <v/>
      </c>
      <c r="O561" s="88" t="str">
        <f aca="false">IF(import!Y561="","",import!Y561)</f>
        <v/>
      </c>
    </row>
    <row collapsed="false" customFormat="false" customHeight="false" hidden="false" ht="13.3" outlineLevel="0" r="562">
      <c r="B562" s="88" t="str">
        <f aca="false">IF(import!A562="","",import!A562)</f>
        <v/>
      </c>
      <c r="C562" s="88" t="str">
        <f aca="false">IF(import!E562="","",import!E562)</f>
        <v/>
      </c>
      <c r="D562" s="88" t="str">
        <f aca="false">IF(import!D562="","",import!D562)</f>
        <v/>
      </c>
      <c r="E562" s="88" t="str">
        <f aca="false">IF(import!B562="","",import!B562)</f>
        <v/>
      </c>
      <c r="F562" s="88" t="str">
        <f aca="false">IF(import!I562="","",import!I562)</f>
        <v/>
      </c>
      <c r="G562" s="88" t="str">
        <f aca="false">IF(import!N562="","",import!N562)</f>
        <v/>
      </c>
      <c r="H562" s="88" t="str">
        <f aca="false">IF(import!K562="","",import!K562)</f>
        <v/>
      </c>
      <c r="K562" s="88" t="str">
        <f aca="false">IF(import!AA562="","",import!AA562)</f>
        <v/>
      </c>
      <c r="O562" s="88" t="str">
        <f aca="false">IF(import!Y562="","",import!Y562)</f>
        <v/>
      </c>
    </row>
    <row collapsed="false" customFormat="false" customHeight="false" hidden="false" ht="13.3" outlineLevel="0" r="563">
      <c r="B563" s="88" t="str">
        <f aca="false">IF(import!A563="","",import!A563)</f>
        <v/>
      </c>
      <c r="C563" s="88" t="str">
        <f aca="false">IF(import!E563="","",import!E563)</f>
        <v/>
      </c>
      <c r="D563" s="88" t="str">
        <f aca="false">IF(import!D563="","",import!D563)</f>
        <v/>
      </c>
      <c r="E563" s="88" t="str">
        <f aca="false">IF(import!B563="","",import!B563)</f>
        <v/>
      </c>
      <c r="F563" s="88" t="str">
        <f aca="false">IF(import!I563="","",import!I563)</f>
        <v/>
      </c>
      <c r="G563" s="88" t="str">
        <f aca="false">IF(import!N563="","",import!N563)</f>
        <v/>
      </c>
      <c r="H563" s="88" t="str">
        <f aca="false">IF(import!K563="","",import!K563)</f>
        <v/>
      </c>
      <c r="K563" s="88" t="str">
        <f aca="false">IF(import!AA563="","",import!AA563)</f>
        <v/>
      </c>
      <c r="O563" s="88" t="str">
        <f aca="false">IF(import!Y563="","",import!Y563)</f>
        <v/>
      </c>
    </row>
    <row collapsed="false" customFormat="false" customHeight="false" hidden="false" ht="13.3" outlineLevel="0" r="564">
      <c r="B564" s="88" t="str">
        <f aca="false">IF(import!A564="","",import!A564)</f>
        <v/>
      </c>
      <c r="C564" s="88" t="str">
        <f aca="false">IF(import!E564="","",import!E564)</f>
        <v/>
      </c>
      <c r="D564" s="88" t="str">
        <f aca="false">IF(import!D564="","",import!D564)</f>
        <v/>
      </c>
      <c r="E564" s="88" t="str">
        <f aca="false">IF(import!B564="","",import!B564)</f>
        <v/>
      </c>
      <c r="F564" s="88" t="str">
        <f aca="false">IF(import!I564="","",import!I564)</f>
        <v/>
      </c>
      <c r="G564" s="88" t="str">
        <f aca="false">IF(import!N564="","",import!N564)</f>
        <v/>
      </c>
      <c r="H564" s="88" t="str">
        <f aca="false">IF(import!K564="","",import!K564)</f>
        <v/>
      </c>
      <c r="K564" s="88" t="str">
        <f aca="false">IF(import!AA564="","",import!AA564)</f>
        <v/>
      </c>
      <c r="O564" s="88" t="str">
        <f aca="false">IF(import!Y564="","",import!Y564)</f>
        <v/>
      </c>
    </row>
    <row collapsed="false" customFormat="false" customHeight="false" hidden="false" ht="13.3" outlineLevel="0" r="565">
      <c r="B565" s="88" t="str">
        <f aca="false">IF(import!A565="","",import!A565)</f>
        <v/>
      </c>
      <c r="C565" s="88" t="str">
        <f aca="false">IF(import!E565="","",import!E565)</f>
        <v/>
      </c>
      <c r="D565" s="88" t="str">
        <f aca="false">IF(import!D565="","",import!D565)</f>
        <v/>
      </c>
      <c r="E565" s="88" t="str">
        <f aca="false">IF(import!B565="","",import!B565)</f>
        <v/>
      </c>
      <c r="F565" s="88" t="str">
        <f aca="false">IF(import!I565="","",import!I565)</f>
        <v/>
      </c>
      <c r="G565" s="88" t="str">
        <f aca="false">IF(import!N565="","",import!N565)</f>
        <v/>
      </c>
      <c r="H565" s="88" t="str">
        <f aca="false">IF(import!K565="","",import!K565)</f>
        <v/>
      </c>
      <c r="K565" s="88" t="str">
        <f aca="false">IF(import!AA565="","",import!AA565)</f>
        <v/>
      </c>
      <c r="O565" s="88" t="str">
        <f aca="false">IF(import!Y565="","",import!Y565)</f>
        <v/>
      </c>
    </row>
    <row collapsed="false" customFormat="false" customHeight="false" hidden="false" ht="13.3" outlineLevel="0" r="566">
      <c r="B566" s="88" t="str">
        <f aca="false">IF(import!A566="","",import!A566)</f>
        <v/>
      </c>
      <c r="C566" s="88" t="str">
        <f aca="false">IF(import!E566="","",import!E566)</f>
        <v/>
      </c>
      <c r="D566" s="88" t="str">
        <f aca="false">IF(import!D566="","",import!D566)</f>
        <v/>
      </c>
      <c r="E566" s="88" t="str">
        <f aca="false">IF(import!B566="","",import!B566)</f>
        <v/>
      </c>
      <c r="F566" s="88" t="str">
        <f aca="false">IF(import!I566="","",import!I566)</f>
        <v/>
      </c>
      <c r="G566" s="88" t="str">
        <f aca="false">IF(import!N566="","",import!N566)</f>
        <v/>
      </c>
      <c r="H566" s="88" t="str">
        <f aca="false">IF(import!K566="","",import!K566)</f>
        <v/>
      </c>
      <c r="K566" s="88" t="str">
        <f aca="false">IF(import!AA566="","",import!AA566)</f>
        <v/>
      </c>
      <c r="O566" s="88" t="str">
        <f aca="false">IF(import!Y566="","",import!Y566)</f>
        <v/>
      </c>
    </row>
    <row collapsed="false" customFormat="false" customHeight="false" hidden="false" ht="13.3" outlineLevel="0" r="567">
      <c r="B567" s="88" t="str">
        <f aca="false">IF(import!A567="","",import!A567)</f>
        <v/>
      </c>
      <c r="C567" s="88" t="str">
        <f aca="false">IF(import!E567="","",import!E567)</f>
        <v/>
      </c>
      <c r="D567" s="88" t="str">
        <f aca="false">IF(import!D567="","",import!D567)</f>
        <v/>
      </c>
      <c r="E567" s="88" t="str">
        <f aca="false">IF(import!B567="","",import!B567)</f>
        <v/>
      </c>
      <c r="F567" s="88" t="str">
        <f aca="false">IF(import!I567="","",import!I567)</f>
        <v/>
      </c>
      <c r="G567" s="88" t="str">
        <f aca="false">IF(import!N567="","",import!N567)</f>
        <v/>
      </c>
      <c r="H567" s="88" t="str">
        <f aca="false">IF(import!K567="","",import!K567)</f>
        <v/>
      </c>
      <c r="K567" s="88" t="str">
        <f aca="false">IF(import!AA567="","",import!AA567)</f>
        <v/>
      </c>
      <c r="O567" s="88" t="str">
        <f aca="false">IF(import!Y567="","",import!Y567)</f>
        <v/>
      </c>
    </row>
    <row collapsed="false" customFormat="false" customHeight="false" hidden="false" ht="13.3" outlineLevel="0" r="568">
      <c r="B568" s="88" t="str">
        <f aca="false">IF(import!A568="","",import!A568)</f>
        <v/>
      </c>
      <c r="C568" s="88" t="str">
        <f aca="false">IF(import!E568="","",import!E568)</f>
        <v/>
      </c>
      <c r="D568" s="88" t="str">
        <f aca="false">IF(import!D568="","",import!D568)</f>
        <v/>
      </c>
      <c r="E568" s="88" t="str">
        <f aca="false">IF(import!B568="","",import!B568)</f>
        <v/>
      </c>
      <c r="F568" s="88" t="str">
        <f aca="false">IF(import!I568="","",import!I568)</f>
        <v/>
      </c>
      <c r="G568" s="88" t="str">
        <f aca="false">IF(import!N568="","",import!N568)</f>
        <v/>
      </c>
      <c r="H568" s="88" t="str">
        <f aca="false">IF(import!K568="","",import!K568)</f>
        <v/>
      </c>
      <c r="K568" s="88" t="str">
        <f aca="false">IF(import!AA568="","",import!AA568)</f>
        <v/>
      </c>
      <c r="O568" s="88" t="str">
        <f aca="false">IF(import!Y568="","",import!Y568)</f>
        <v/>
      </c>
    </row>
    <row collapsed="false" customFormat="false" customHeight="false" hidden="false" ht="13.3" outlineLevel="0" r="569">
      <c r="B569" s="88" t="str">
        <f aca="false">IF(import!A569="","",import!A569)</f>
        <v/>
      </c>
      <c r="C569" s="88" t="str">
        <f aca="false">IF(import!E569="","",import!E569)</f>
        <v/>
      </c>
      <c r="D569" s="88" t="str">
        <f aca="false">IF(import!D569="","",import!D569)</f>
        <v/>
      </c>
      <c r="E569" s="88" t="str">
        <f aca="false">IF(import!B569="","",import!B569)</f>
        <v/>
      </c>
      <c r="F569" s="88" t="str">
        <f aca="false">IF(import!I569="","",import!I569)</f>
        <v/>
      </c>
      <c r="G569" s="88" t="str">
        <f aca="false">IF(import!N569="","",import!N569)</f>
        <v/>
      </c>
      <c r="H569" s="88" t="str">
        <f aca="false">IF(import!K569="","",import!K569)</f>
        <v/>
      </c>
      <c r="K569" s="88" t="str">
        <f aca="false">IF(import!AA569="","",import!AA569)</f>
        <v/>
      </c>
      <c r="O569" s="88" t="str">
        <f aca="false">IF(import!Y569="","",import!Y569)</f>
        <v/>
      </c>
    </row>
    <row collapsed="false" customFormat="false" customHeight="false" hidden="false" ht="13.3" outlineLevel="0" r="570">
      <c r="B570" s="88" t="str">
        <f aca="false">IF(import!A570="","",import!A570)</f>
        <v/>
      </c>
      <c r="C570" s="88" t="str">
        <f aca="false">IF(import!E570="","",import!E570)</f>
        <v/>
      </c>
      <c r="D570" s="88" t="str">
        <f aca="false">IF(import!D570="","",import!D570)</f>
        <v/>
      </c>
      <c r="E570" s="88" t="str">
        <f aca="false">IF(import!B570="","",import!B570)</f>
        <v/>
      </c>
      <c r="F570" s="88" t="str">
        <f aca="false">IF(import!I570="","",import!I570)</f>
        <v/>
      </c>
      <c r="G570" s="88" t="str">
        <f aca="false">IF(import!N570="","",import!N570)</f>
        <v/>
      </c>
      <c r="H570" s="88" t="str">
        <f aca="false">IF(import!K570="","",import!K570)</f>
        <v/>
      </c>
      <c r="K570" s="88" t="str">
        <f aca="false">IF(import!AA570="","",import!AA570)</f>
        <v/>
      </c>
      <c r="O570" s="88" t="str">
        <f aca="false">IF(import!Y570="","",import!Y570)</f>
        <v/>
      </c>
    </row>
    <row collapsed="false" customFormat="false" customHeight="false" hidden="false" ht="13.3" outlineLevel="0" r="571">
      <c r="B571" s="88" t="str">
        <f aca="false">IF(import!A571="","",import!A571)</f>
        <v/>
      </c>
      <c r="C571" s="88" t="str">
        <f aca="false">IF(import!E571="","",import!E571)</f>
        <v/>
      </c>
      <c r="D571" s="88" t="str">
        <f aca="false">IF(import!D571="","",import!D571)</f>
        <v/>
      </c>
      <c r="E571" s="88" t="str">
        <f aca="false">IF(import!B571="","",import!B571)</f>
        <v/>
      </c>
      <c r="F571" s="88" t="str">
        <f aca="false">IF(import!I571="","",import!I571)</f>
        <v/>
      </c>
      <c r="G571" s="88" t="str">
        <f aca="false">IF(import!N571="","",import!N571)</f>
        <v/>
      </c>
      <c r="H571" s="88" t="str">
        <f aca="false">IF(import!K571="","",import!K571)</f>
        <v/>
      </c>
      <c r="K571" s="88" t="str">
        <f aca="false">IF(import!AA571="","",import!AA571)</f>
        <v/>
      </c>
      <c r="O571" s="88" t="str">
        <f aca="false">IF(import!Y571="","",import!Y571)</f>
        <v/>
      </c>
    </row>
    <row collapsed="false" customFormat="false" customHeight="false" hidden="false" ht="13.3" outlineLevel="0" r="572">
      <c r="B572" s="88" t="str">
        <f aca="false">IF(import!A572="","",import!A572)</f>
        <v/>
      </c>
      <c r="C572" s="88" t="str">
        <f aca="false">IF(import!E572="","",import!E572)</f>
        <v/>
      </c>
      <c r="D572" s="88" t="str">
        <f aca="false">IF(import!D572="","",import!D572)</f>
        <v/>
      </c>
      <c r="E572" s="88" t="str">
        <f aca="false">IF(import!B572="","",import!B572)</f>
        <v/>
      </c>
      <c r="F572" s="88" t="str">
        <f aca="false">IF(import!I572="","",import!I572)</f>
        <v/>
      </c>
      <c r="G572" s="88" t="str">
        <f aca="false">IF(import!N572="","",import!N572)</f>
        <v/>
      </c>
      <c r="H572" s="88" t="str">
        <f aca="false">IF(import!K572="","",import!K572)</f>
        <v/>
      </c>
      <c r="K572" s="88" t="str">
        <f aca="false">IF(import!AA572="","",import!AA572)</f>
        <v/>
      </c>
      <c r="O572" s="88" t="str">
        <f aca="false">IF(import!Y572="","",import!Y572)</f>
        <v/>
      </c>
    </row>
    <row collapsed="false" customFormat="false" customHeight="false" hidden="false" ht="13.3" outlineLevel="0" r="573">
      <c r="B573" s="88" t="str">
        <f aca="false">IF(import!A573="","",import!A573)</f>
        <v/>
      </c>
      <c r="C573" s="88" t="str">
        <f aca="false">IF(import!E573="","",import!E573)</f>
        <v/>
      </c>
      <c r="D573" s="88" t="str">
        <f aca="false">IF(import!D573="","",import!D573)</f>
        <v/>
      </c>
      <c r="E573" s="88" t="str">
        <f aca="false">IF(import!B573="","",import!B573)</f>
        <v/>
      </c>
      <c r="F573" s="88" t="str">
        <f aca="false">IF(import!I573="","",import!I573)</f>
        <v/>
      </c>
      <c r="G573" s="88" t="str">
        <f aca="false">IF(import!N573="","",import!N573)</f>
        <v/>
      </c>
      <c r="H573" s="88" t="str">
        <f aca="false">IF(import!K573="","",import!K573)</f>
        <v/>
      </c>
      <c r="K573" s="88" t="str">
        <f aca="false">IF(import!AA573="","",import!AA573)</f>
        <v/>
      </c>
      <c r="O573" s="88" t="str">
        <f aca="false">IF(import!Y573="","",import!Y573)</f>
        <v/>
      </c>
    </row>
    <row collapsed="false" customFormat="false" customHeight="false" hidden="false" ht="13.3" outlineLevel="0" r="574">
      <c r="B574" s="88" t="str">
        <f aca="false">IF(import!A574="","",import!A574)</f>
        <v/>
      </c>
      <c r="C574" s="88" t="str">
        <f aca="false">IF(import!E574="","",import!E574)</f>
        <v/>
      </c>
      <c r="D574" s="88" t="str">
        <f aca="false">IF(import!D574="","",import!D574)</f>
        <v/>
      </c>
      <c r="E574" s="88" t="str">
        <f aca="false">IF(import!B574="","",import!B574)</f>
        <v/>
      </c>
      <c r="F574" s="88" t="str">
        <f aca="false">IF(import!I574="","",import!I574)</f>
        <v/>
      </c>
      <c r="G574" s="88" t="str">
        <f aca="false">IF(import!N574="","",import!N574)</f>
        <v/>
      </c>
      <c r="H574" s="88" t="str">
        <f aca="false">IF(import!K574="","",import!K574)</f>
        <v/>
      </c>
      <c r="K574" s="88" t="str">
        <f aca="false">IF(import!AA574="","",import!AA574)</f>
        <v/>
      </c>
      <c r="O574" s="88" t="str">
        <f aca="false">IF(import!Y574="","",import!Y574)</f>
        <v/>
      </c>
    </row>
    <row collapsed="false" customFormat="false" customHeight="false" hidden="false" ht="13.3" outlineLevel="0" r="575">
      <c r="B575" s="88" t="str">
        <f aca="false">IF(import!A575="","",import!A575)</f>
        <v/>
      </c>
      <c r="C575" s="88" t="str">
        <f aca="false">IF(import!E575="","",import!E575)</f>
        <v/>
      </c>
      <c r="D575" s="88" t="str">
        <f aca="false">IF(import!D575="","",import!D575)</f>
        <v/>
      </c>
      <c r="E575" s="88" t="str">
        <f aca="false">IF(import!B575="","",import!B575)</f>
        <v/>
      </c>
      <c r="F575" s="88" t="str">
        <f aca="false">IF(import!I575="","",import!I575)</f>
        <v/>
      </c>
      <c r="G575" s="88" t="str">
        <f aca="false">IF(import!N575="","",import!N575)</f>
        <v/>
      </c>
      <c r="H575" s="88" t="str">
        <f aca="false">IF(import!K575="","",import!K575)</f>
        <v/>
      </c>
      <c r="K575" s="88" t="str">
        <f aca="false">IF(import!AA575="","",import!AA575)</f>
        <v/>
      </c>
      <c r="O575" s="88" t="str">
        <f aca="false">IF(import!Y575="","",import!Y575)</f>
        <v/>
      </c>
    </row>
    <row collapsed="false" customFormat="false" customHeight="false" hidden="false" ht="13.3" outlineLevel="0" r="576">
      <c r="B576" s="88" t="str">
        <f aca="false">IF(import!A576="","",import!A576)</f>
        <v/>
      </c>
      <c r="C576" s="88" t="str">
        <f aca="false">IF(import!E576="","",import!E576)</f>
        <v/>
      </c>
      <c r="D576" s="88" t="str">
        <f aca="false">IF(import!D576="","",import!D576)</f>
        <v/>
      </c>
      <c r="E576" s="88" t="str">
        <f aca="false">IF(import!B576="","",import!B576)</f>
        <v/>
      </c>
      <c r="F576" s="88" t="str">
        <f aca="false">IF(import!I576="","",import!I576)</f>
        <v/>
      </c>
      <c r="G576" s="88" t="str">
        <f aca="false">IF(import!N576="","",import!N576)</f>
        <v/>
      </c>
      <c r="H576" s="88" t="str">
        <f aca="false">IF(import!K576="","",import!K576)</f>
        <v/>
      </c>
      <c r="K576" s="88" t="str">
        <f aca="false">IF(import!AA576="","",import!AA576)</f>
        <v/>
      </c>
      <c r="O576" s="88" t="str">
        <f aca="false">IF(import!Y576="","",import!Y576)</f>
        <v/>
      </c>
    </row>
    <row collapsed="false" customFormat="false" customHeight="false" hidden="false" ht="13.3" outlineLevel="0" r="577">
      <c r="B577" s="88" t="str">
        <f aca="false">IF(import!A577="","",import!A577)</f>
        <v/>
      </c>
      <c r="C577" s="88" t="str">
        <f aca="false">IF(import!E577="","",import!E577)</f>
        <v/>
      </c>
      <c r="D577" s="88" t="str">
        <f aca="false">IF(import!D577="","",import!D577)</f>
        <v/>
      </c>
      <c r="E577" s="88" t="str">
        <f aca="false">IF(import!B577="","",import!B577)</f>
        <v/>
      </c>
      <c r="F577" s="88" t="str">
        <f aca="false">IF(import!I577="","",import!I577)</f>
        <v/>
      </c>
      <c r="G577" s="88" t="str">
        <f aca="false">IF(import!N577="","",import!N577)</f>
        <v/>
      </c>
      <c r="H577" s="88" t="str">
        <f aca="false">IF(import!K577="","",import!K577)</f>
        <v/>
      </c>
      <c r="K577" s="88" t="str">
        <f aca="false">IF(import!AA577="","",import!AA577)</f>
        <v/>
      </c>
      <c r="O577" s="88" t="str">
        <f aca="false">IF(import!Y577="","",import!Y577)</f>
        <v/>
      </c>
    </row>
    <row collapsed="false" customFormat="false" customHeight="false" hidden="false" ht="13.3" outlineLevel="0" r="578">
      <c r="B578" s="88" t="str">
        <f aca="false">IF(import!A578="","",import!A578)</f>
        <v/>
      </c>
      <c r="C578" s="88" t="str">
        <f aca="false">IF(import!E578="","",import!E578)</f>
        <v/>
      </c>
      <c r="D578" s="88" t="str">
        <f aca="false">IF(import!D578="","",import!D578)</f>
        <v/>
      </c>
      <c r="E578" s="88" t="str">
        <f aca="false">IF(import!B578="","",import!B578)</f>
        <v/>
      </c>
      <c r="F578" s="88" t="str">
        <f aca="false">IF(import!I578="","",import!I578)</f>
        <v/>
      </c>
      <c r="G578" s="88" t="str">
        <f aca="false">IF(import!N578="","",import!N578)</f>
        <v/>
      </c>
      <c r="H578" s="88" t="str">
        <f aca="false">IF(import!K578="","",import!K578)</f>
        <v/>
      </c>
      <c r="K578" s="88" t="str">
        <f aca="false">IF(import!AA578="","",import!AA578)</f>
        <v/>
      </c>
      <c r="O578" s="88" t="str">
        <f aca="false">IF(import!Y578="","",import!Y578)</f>
        <v/>
      </c>
    </row>
    <row collapsed="false" customFormat="false" customHeight="false" hidden="false" ht="13.3" outlineLevel="0" r="579">
      <c r="B579" s="88" t="str">
        <f aca="false">IF(import!A579="","",import!A579)</f>
        <v/>
      </c>
      <c r="C579" s="88" t="str">
        <f aca="false">IF(import!E579="","",import!E579)</f>
        <v/>
      </c>
      <c r="D579" s="88" t="str">
        <f aca="false">IF(import!D579="","",import!D579)</f>
        <v/>
      </c>
      <c r="E579" s="88" t="str">
        <f aca="false">IF(import!B579="","",import!B579)</f>
        <v/>
      </c>
      <c r="F579" s="88" t="str">
        <f aca="false">IF(import!I579="","",import!I579)</f>
        <v/>
      </c>
      <c r="G579" s="88" t="str">
        <f aca="false">IF(import!N579="","",import!N579)</f>
        <v/>
      </c>
      <c r="H579" s="88" t="str">
        <f aca="false">IF(import!K579="","",import!K579)</f>
        <v/>
      </c>
      <c r="K579" s="88" t="str">
        <f aca="false">IF(import!AA579="","",import!AA579)</f>
        <v/>
      </c>
      <c r="O579" s="88" t="str">
        <f aca="false">IF(import!Y579="","",import!Y579)</f>
        <v/>
      </c>
    </row>
    <row collapsed="false" customFormat="false" customHeight="false" hidden="false" ht="13.3" outlineLevel="0" r="580">
      <c r="B580" s="88" t="str">
        <f aca="false">IF(import!A580="","",import!A580)</f>
        <v/>
      </c>
      <c r="C580" s="88" t="str">
        <f aca="false">IF(import!E580="","",import!E580)</f>
        <v/>
      </c>
      <c r="D580" s="88" t="str">
        <f aca="false">IF(import!D580="","",import!D580)</f>
        <v/>
      </c>
      <c r="E580" s="88" t="str">
        <f aca="false">IF(import!B580="","",import!B580)</f>
        <v/>
      </c>
      <c r="F580" s="88" t="str">
        <f aca="false">IF(import!I580="","",import!I580)</f>
        <v/>
      </c>
      <c r="G580" s="88" t="str">
        <f aca="false">IF(import!N580="","",import!N580)</f>
        <v/>
      </c>
      <c r="H580" s="88" t="str">
        <f aca="false">IF(import!K580="","",import!K580)</f>
        <v/>
      </c>
      <c r="K580" s="88" t="str">
        <f aca="false">IF(import!AA580="","",import!AA580)</f>
        <v/>
      </c>
      <c r="O580" s="88" t="str">
        <f aca="false">IF(import!Y580="","",import!Y580)</f>
        <v/>
      </c>
    </row>
    <row collapsed="false" customFormat="false" customHeight="false" hidden="false" ht="13.3" outlineLevel="0" r="581">
      <c r="B581" s="88" t="str">
        <f aca="false">IF(import!A581="","",import!A581)</f>
        <v/>
      </c>
      <c r="C581" s="88" t="str">
        <f aca="false">IF(import!E581="","",import!E581)</f>
        <v/>
      </c>
      <c r="D581" s="88" t="str">
        <f aca="false">IF(import!D581="","",import!D581)</f>
        <v/>
      </c>
      <c r="E581" s="88" t="str">
        <f aca="false">IF(import!B581="","",import!B581)</f>
        <v/>
      </c>
      <c r="F581" s="88" t="str">
        <f aca="false">IF(import!I581="","",import!I581)</f>
        <v/>
      </c>
      <c r="G581" s="88" t="str">
        <f aca="false">IF(import!N581="","",import!N581)</f>
        <v/>
      </c>
      <c r="H581" s="88" t="str">
        <f aca="false">IF(import!K581="","",import!K581)</f>
        <v/>
      </c>
      <c r="K581" s="88" t="str">
        <f aca="false">IF(import!AA581="","",import!AA581)</f>
        <v/>
      </c>
      <c r="O581" s="88" t="str">
        <f aca="false">IF(import!Y581="","",import!Y581)</f>
        <v/>
      </c>
    </row>
    <row collapsed="false" customFormat="false" customHeight="false" hidden="false" ht="13.3" outlineLevel="0" r="582">
      <c r="B582" s="88" t="str">
        <f aca="false">IF(import!A582="","",import!A582)</f>
        <v/>
      </c>
      <c r="C582" s="88" t="str">
        <f aca="false">IF(import!E582="","",import!E582)</f>
        <v/>
      </c>
      <c r="D582" s="88" t="str">
        <f aca="false">IF(import!D582="","",import!D582)</f>
        <v/>
      </c>
      <c r="E582" s="88" t="str">
        <f aca="false">IF(import!B582="","",import!B582)</f>
        <v/>
      </c>
      <c r="F582" s="88" t="str">
        <f aca="false">IF(import!I582="","",import!I582)</f>
        <v/>
      </c>
      <c r="G582" s="88" t="str">
        <f aca="false">IF(import!N582="","",import!N582)</f>
        <v/>
      </c>
      <c r="H582" s="88" t="str">
        <f aca="false">IF(import!K582="","",import!K582)</f>
        <v/>
      </c>
      <c r="K582" s="88" t="str">
        <f aca="false">IF(import!AA582="","",import!AA582)</f>
        <v/>
      </c>
      <c r="O582" s="88" t="str">
        <f aca="false">IF(import!Y582="","",import!Y582)</f>
        <v/>
      </c>
    </row>
    <row collapsed="false" customFormat="false" customHeight="false" hidden="false" ht="13.3" outlineLevel="0" r="583">
      <c r="B583" s="88" t="str">
        <f aca="false">IF(import!A583="","",import!A583)</f>
        <v/>
      </c>
      <c r="C583" s="88" t="str">
        <f aca="false">IF(import!E583="","",import!E583)</f>
        <v/>
      </c>
      <c r="D583" s="88" t="str">
        <f aca="false">IF(import!D583="","",import!D583)</f>
        <v/>
      </c>
      <c r="E583" s="88" t="str">
        <f aca="false">IF(import!B583="","",import!B583)</f>
        <v/>
      </c>
      <c r="F583" s="88" t="str">
        <f aca="false">IF(import!I583="","",import!I583)</f>
        <v/>
      </c>
      <c r="G583" s="88" t="str">
        <f aca="false">IF(import!N583="","",import!N583)</f>
        <v/>
      </c>
      <c r="H583" s="88" t="str">
        <f aca="false">IF(import!K583="","",import!K583)</f>
        <v/>
      </c>
      <c r="K583" s="88" t="str">
        <f aca="false">IF(import!AA583="","",import!AA583)</f>
        <v/>
      </c>
      <c r="O583" s="88" t="str">
        <f aca="false">IF(import!Y583="","",import!Y583)</f>
        <v/>
      </c>
    </row>
    <row collapsed="false" customFormat="false" customHeight="false" hidden="false" ht="13.3" outlineLevel="0" r="584">
      <c r="B584" s="88" t="str">
        <f aca="false">IF(import!A584="","",import!A584)</f>
        <v/>
      </c>
      <c r="C584" s="88" t="str">
        <f aca="false">IF(import!E584="","",import!E584)</f>
        <v/>
      </c>
      <c r="D584" s="88" t="str">
        <f aca="false">IF(import!D584="","",import!D584)</f>
        <v/>
      </c>
      <c r="E584" s="88" t="str">
        <f aca="false">IF(import!B584="","",import!B584)</f>
        <v/>
      </c>
      <c r="F584" s="88" t="str">
        <f aca="false">IF(import!I584="","",import!I584)</f>
        <v/>
      </c>
      <c r="G584" s="88" t="str">
        <f aca="false">IF(import!N584="","",import!N584)</f>
        <v/>
      </c>
      <c r="H584" s="88" t="str">
        <f aca="false">IF(import!K584="","",import!K584)</f>
        <v/>
      </c>
      <c r="K584" s="88" t="str">
        <f aca="false">IF(import!AA584="","",import!AA584)</f>
        <v/>
      </c>
      <c r="O584" s="88" t="str">
        <f aca="false">IF(import!Y584="","",import!Y584)</f>
        <v/>
      </c>
    </row>
    <row collapsed="false" customFormat="false" customHeight="false" hidden="false" ht="13.3" outlineLevel="0" r="585">
      <c r="B585" s="88" t="str">
        <f aca="false">IF(import!A585="","",import!A585)</f>
        <v/>
      </c>
      <c r="C585" s="88" t="str">
        <f aca="false">IF(import!E585="","",import!E585)</f>
        <v/>
      </c>
      <c r="D585" s="88" t="str">
        <f aca="false">IF(import!D585="","",import!D585)</f>
        <v/>
      </c>
      <c r="E585" s="88" t="str">
        <f aca="false">IF(import!B585="","",import!B585)</f>
        <v/>
      </c>
      <c r="F585" s="88" t="str">
        <f aca="false">IF(import!I585="","",import!I585)</f>
        <v/>
      </c>
      <c r="G585" s="88" t="str">
        <f aca="false">IF(import!N585="","",import!N585)</f>
        <v/>
      </c>
      <c r="H585" s="88" t="str">
        <f aca="false">IF(import!K585="","",import!K585)</f>
        <v/>
      </c>
      <c r="K585" s="88" t="str">
        <f aca="false">IF(import!AA585="","",import!AA585)</f>
        <v/>
      </c>
      <c r="O585" s="88" t="str">
        <f aca="false">IF(import!Y585="","",import!Y585)</f>
        <v/>
      </c>
    </row>
    <row collapsed="false" customFormat="false" customHeight="false" hidden="false" ht="13.3" outlineLevel="0" r="586">
      <c r="B586" s="88" t="str">
        <f aca="false">IF(import!A586="","",import!A586)</f>
        <v/>
      </c>
      <c r="C586" s="88" t="str">
        <f aca="false">IF(import!E586="","",import!E586)</f>
        <v/>
      </c>
      <c r="D586" s="88" t="str">
        <f aca="false">IF(import!D586="","",import!D586)</f>
        <v/>
      </c>
      <c r="E586" s="88" t="str">
        <f aca="false">IF(import!B586="","",import!B586)</f>
        <v/>
      </c>
      <c r="F586" s="88" t="str">
        <f aca="false">IF(import!I586="","",import!I586)</f>
        <v/>
      </c>
      <c r="G586" s="88" t="str">
        <f aca="false">IF(import!N586="","",import!N586)</f>
        <v/>
      </c>
      <c r="H586" s="88" t="str">
        <f aca="false">IF(import!K586="","",import!K586)</f>
        <v/>
      </c>
      <c r="K586" s="88" t="str">
        <f aca="false">IF(import!AA586="","",import!AA586)</f>
        <v/>
      </c>
      <c r="O586" s="88" t="str">
        <f aca="false">IF(import!Y586="","",import!Y586)</f>
        <v/>
      </c>
    </row>
    <row collapsed="false" customFormat="false" customHeight="false" hidden="false" ht="13.3" outlineLevel="0" r="587">
      <c r="B587" s="88" t="str">
        <f aca="false">IF(import!A587="","",import!A587)</f>
        <v/>
      </c>
      <c r="C587" s="88" t="str">
        <f aca="false">IF(import!E587="","",import!E587)</f>
        <v/>
      </c>
      <c r="D587" s="88" t="str">
        <f aca="false">IF(import!D587="","",import!D587)</f>
        <v/>
      </c>
      <c r="E587" s="88" t="str">
        <f aca="false">IF(import!B587="","",import!B587)</f>
        <v/>
      </c>
      <c r="F587" s="88" t="str">
        <f aca="false">IF(import!I587="","",import!I587)</f>
        <v/>
      </c>
      <c r="G587" s="88" t="str">
        <f aca="false">IF(import!N587="","",import!N587)</f>
        <v/>
      </c>
      <c r="H587" s="88" t="str">
        <f aca="false">IF(import!K587="","",import!K587)</f>
        <v/>
      </c>
      <c r="K587" s="88" t="str">
        <f aca="false">IF(import!AA587="","",import!AA587)</f>
        <v/>
      </c>
      <c r="O587" s="88" t="str">
        <f aca="false">IF(import!Y587="","",import!Y587)</f>
        <v/>
      </c>
    </row>
    <row collapsed="false" customFormat="false" customHeight="false" hidden="false" ht="13.3" outlineLevel="0" r="588">
      <c r="B588" s="88" t="str">
        <f aca="false">IF(import!A588="","",import!A588)</f>
        <v/>
      </c>
      <c r="C588" s="88" t="str">
        <f aca="false">IF(import!E588="","",import!E588)</f>
        <v/>
      </c>
      <c r="D588" s="88" t="str">
        <f aca="false">IF(import!D588="","",import!D588)</f>
        <v/>
      </c>
      <c r="E588" s="88" t="str">
        <f aca="false">IF(import!B588="","",import!B588)</f>
        <v/>
      </c>
      <c r="F588" s="88" t="str">
        <f aca="false">IF(import!I588="","",import!I588)</f>
        <v/>
      </c>
      <c r="G588" s="88" t="str">
        <f aca="false">IF(import!N588="","",import!N588)</f>
        <v/>
      </c>
      <c r="H588" s="88" t="str">
        <f aca="false">IF(import!K588="","",import!K588)</f>
        <v/>
      </c>
      <c r="K588" s="88" t="str">
        <f aca="false">IF(import!AA588="","",import!AA588)</f>
        <v/>
      </c>
      <c r="O588" s="88" t="str">
        <f aca="false">IF(import!Y588="","",import!Y588)</f>
        <v/>
      </c>
    </row>
    <row collapsed="false" customFormat="false" customHeight="false" hidden="false" ht="13.3" outlineLevel="0" r="589">
      <c r="B589" s="88" t="str">
        <f aca="false">IF(import!A589="","",import!A589)</f>
        <v/>
      </c>
      <c r="C589" s="88" t="str">
        <f aca="false">IF(import!E589="","",import!E589)</f>
        <v/>
      </c>
      <c r="D589" s="88" t="str">
        <f aca="false">IF(import!D589="","",import!D589)</f>
        <v/>
      </c>
      <c r="E589" s="88" t="str">
        <f aca="false">IF(import!B589="","",import!B589)</f>
        <v/>
      </c>
      <c r="F589" s="88" t="str">
        <f aca="false">IF(import!I589="","",import!I589)</f>
        <v/>
      </c>
      <c r="G589" s="88" t="str">
        <f aca="false">IF(import!N589="","",import!N589)</f>
        <v/>
      </c>
      <c r="H589" s="88" t="str">
        <f aca="false">IF(import!K589="","",import!K589)</f>
        <v/>
      </c>
      <c r="K589" s="88" t="str">
        <f aca="false">IF(import!AA589="","",import!AA589)</f>
        <v/>
      </c>
      <c r="O589" s="88" t="str">
        <f aca="false">IF(import!Y589="","",import!Y589)</f>
        <v/>
      </c>
    </row>
    <row collapsed="false" customFormat="false" customHeight="false" hidden="false" ht="13.3" outlineLevel="0" r="590">
      <c r="B590" s="88" t="str">
        <f aca="false">IF(import!A590="","",import!A590)</f>
        <v/>
      </c>
      <c r="C590" s="88" t="str">
        <f aca="false">IF(import!E590="","",import!E590)</f>
        <v/>
      </c>
      <c r="D590" s="88" t="str">
        <f aca="false">IF(import!D590="","",import!D590)</f>
        <v/>
      </c>
      <c r="E590" s="88" t="str">
        <f aca="false">IF(import!B590="","",import!B590)</f>
        <v/>
      </c>
      <c r="F590" s="88" t="str">
        <f aca="false">IF(import!I590="","",import!I590)</f>
        <v/>
      </c>
      <c r="G590" s="88" t="str">
        <f aca="false">IF(import!N590="","",import!N590)</f>
        <v/>
      </c>
      <c r="H590" s="88" t="str">
        <f aca="false">IF(import!K590="","",import!K590)</f>
        <v/>
      </c>
      <c r="K590" s="88" t="str">
        <f aca="false">IF(import!AA590="","",import!AA590)</f>
        <v/>
      </c>
      <c r="O590" s="88" t="str">
        <f aca="false">IF(import!Y590="","",import!Y590)</f>
        <v/>
      </c>
    </row>
    <row collapsed="false" customFormat="false" customHeight="false" hidden="false" ht="13.3" outlineLevel="0" r="591">
      <c r="B591" s="88" t="str">
        <f aca="false">IF(import!A591="","",import!A591)</f>
        <v/>
      </c>
      <c r="C591" s="88" t="str">
        <f aca="false">IF(import!E591="","",import!E591)</f>
        <v/>
      </c>
      <c r="D591" s="88" t="str">
        <f aca="false">IF(import!D591="","",import!D591)</f>
        <v/>
      </c>
      <c r="E591" s="88" t="str">
        <f aca="false">IF(import!B591="","",import!B591)</f>
        <v/>
      </c>
      <c r="F591" s="88" t="str">
        <f aca="false">IF(import!I591="","",import!I591)</f>
        <v/>
      </c>
      <c r="G591" s="88" t="str">
        <f aca="false">IF(import!N591="","",import!N591)</f>
        <v/>
      </c>
      <c r="H591" s="88" t="str">
        <f aca="false">IF(import!K591="","",import!K591)</f>
        <v/>
      </c>
      <c r="K591" s="88" t="str">
        <f aca="false">IF(import!AA591="","",import!AA591)</f>
        <v/>
      </c>
      <c r="O591" s="88" t="str">
        <f aca="false">IF(import!Y591="","",import!Y591)</f>
        <v/>
      </c>
    </row>
    <row collapsed="false" customFormat="false" customHeight="false" hidden="false" ht="13.3" outlineLevel="0" r="592">
      <c r="B592" s="88" t="str">
        <f aca="false">IF(import!A592="","",import!A592)</f>
        <v/>
      </c>
      <c r="C592" s="88" t="str">
        <f aca="false">IF(import!E592="","",import!E592)</f>
        <v/>
      </c>
      <c r="D592" s="88" t="str">
        <f aca="false">IF(import!D592="","",import!D592)</f>
        <v/>
      </c>
      <c r="E592" s="88" t="str">
        <f aca="false">IF(import!B592="","",import!B592)</f>
        <v/>
      </c>
      <c r="F592" s="88" t="str">
        <f aca="false">IF(import!I592="","",import!I592)</f>
        <v/>
      </c>
      <c r="G592" s="88" t="str">
        <f aca="false">IF(import!N592="","",import!N592)</f>
        <v/>
      </c>
      <c r="H592" s="88" t="str">
        <f aca="false">IF(import!K592="","",import!K592)</f>
        <v/>
      </c>
      <c r="K592" s="88" t="str">
        <f aca="false">IF(import!AA592="","",import!AA592)</f>
        <v/>
      </c>
      <c r="O592" s="88" t="str">
        <f aca="false">IF(import!Y592="","",import!Y592)</f>
        <v/>
      </c>
    </row>
    <row collapsed="false" customFormat="false" customHeight="false" hidden="false" ht="13.3" outlineLevel="0" r="593">
      <c r="B593" s="88" t="str">
        <f aca="false">IF(import!A593="","",import!A593)</f>
        <v/>
      </c>
      <c r="C593" s="88" t="str">
        <f aca="false">IF(import!E593="","",import!E593)</f>
        <v/>
      </c>
      <c r="D593" s="88" t="str">
        <f aca="false">IF(import!D593="","",import!D593)</f>
        <v/>
      </c>
      <c r="E593" s="88" t="str">
        <f aca="false">IF(import!B593="","",import!B593)</f>
        <v/>
      </c>
      <c r="F593" s="88" t="str">
        <f aca="false">IF(import!I593="","",import!I593)</f>
        <v/>
      </c>
      <c r="G593" s="88" t="str">
        <f aca="false">IF(import!N593="","",import!N593)</f>
        <v/>
      </c>
      <c r="H593" s="88" t="str">
        <f aca="false">IF(import!K593="","",import!K593)</f>
        <v/>
      </c>
      <c r="K593" s="88" t="str">
        <f aca="false">IF(import!AA593="","",import!AA593)</f>
        <v/>
      </c>
      <c r="O593" s="88" t="str">
        <f aca="false">IF(import!Y593="","",import!Y593)</f>
        <v/>
      </c>
    </row>
    <row collapsed="false" customFormat="false" customHeight="false" hidden="false" ht="13.3" outlineLevel="0" r="594">
      <c r="B594" s="88" t="str">
        <f aca="false">IF(import!A594="","",import!A594)</f>
        <v/>
      </c>
      <c r="C594" s="88" t="str">
        <f aca="false">IF(import!E594="","",import!E594)</f>
        <v/>
      </c>
      <c r="D594" s="88" t="str">
        <f aca="false">IF(import!D594="","",import!D594)</f>
        <v/>
      </c>
      <c r="E594" s="88" t="str">
        <f aca="false">IF(import!B594="","",import!B594)</f>
        <v/>
      </c>
      <c r="F594" s="88" t="str">
        <f aca="false">IF(import!I594="","",import!I594)</f>
        <v/>
      </c>
      <c r="G594" s="88" t="str">
        <f aca="false">IF(import!N594="","",import!N594)</f>
        <v/>
      </c>
      <c r="H594" s="88" t="str">
        <f aca="false">IF(import!K594="","",import!K594)</f>
        <v/>
      </c>
      <c r="K594" s="88" t="str">
        <f aca="false">IF(import!AA594="","",import!AA594)</f>
        <v/>
      </c>
      <c r="O594" s="88" t="str">
        <f aca="false">IF(import!Y594="","",import!Y594)</f>
        <v/>
      </c>
    </row>
    <row collapsed="false" customFormat="false" customHeight="false" hidden="false" ht="13.3" outlineLevel="0" r="595">
      <c r="B595" s="88" t="str">
        <f aca="false">IF(import!A595="","",import!A595)</f>
        <v/>
      </c>
      <c r="C595" s="88" t="str">
        <f aca="false">IF(import!E595="","",import!E595)</f>
        <v/>
      </c>
      <c r="D595" s="88" t="str">
        <f aca="false">IF(import!D595="","",import!D595)</f>
        <v/>
      </c>
      <c r="E595" s="88" t="str">
        <f aca="false">IF(import!B595="","",import!B595)</f>
        <v/>
      </c>
      <c r="F595" s="88" t="str">
        <f aca="false">IF(import!I595="","",import!I595)</f>
        <v/>
      </c>
      <c r="G595" s="88" t="str">
        <f aca="false">IF(import!N595="","",import!N595)</f>
        <v/>
      </c>
      <c r="H595" s="88" t="str">
        <f aca="false">IF(import!K595="","",import!K595)</f>
        <v/>
      </c>
      <c r="K595" s="88" t="str">
        <f aca="false">IF(import!AA595="","",import!AA595)</f>
        <v/>
      </c>
      <c r="O595" s="88" t="str">
        <f aca="false">IF(import!Y595="","",import!Y595)</f>
        <v/>
      </c>
    </row>
    <row collapsed="false" customFormat="false" customHeight="false" hidden="false" ht="13.3" outlineLevel="0" r="596">
      <c r="B596" s="88" t="str">
        <f aca="false">IF(import!A596="","",import!A596)</f>
        <v/>
      </c>
      <c r="C596" s="88" t="str">
        <f aca="false">IF(import!E596="","",import!E596)</f>
        <v/>
      </c>
      <c r="D596" s="88" t="str">
        <f aca="false">IF(import!D596="","",import!D596)</f>
        <v/>
      </c>
      <c r="E596" s="88" t="str">
        <f aca="false">IF(import!B596="","",import!B596)</f>
        <v/>
      </c>
      <c r="F596" s="88" t="str">
        <f aca="false">IF(import!I596="","",import!I596)</f>
        <v/>
      </c>
      <c r="G596" s="88" t="str">
        <f aca="false">IF(import!N596="","",import!N596)</f>
        <v/>
      </c>
      <c r="H596" s="88" t="str">
        <f aca="false">IF(import!K596="","",import!K596)</f>
        <v/>
      </c>
      <c r="K596" s="88" t="str">
        <f aca="false">IF(import!AA596="","",import!AA596)</f>
        <v/>
      </c>
      <c r="O596" s="88" t="str">
        <f aca="false">IF(import!Y596="","",import!Y596)</f>
        <v/>
      </c>
    </row>
    <row collapsed="false" customFormat="false" customHeight="false" hidden="false" ht="13.3" outlineLevel="0" r="597">
      <c r="B597" s="88" t="str">
        <f aca="false">IF(import!A597="","",import!A597)</f>
        <v/>
      </c>
      <c r="C597" s="88" t="str">
        <f aca="false">IF(import!E597="","",import!E597)</f>
        <v/>
      </c>
      <c r="D597" s="88" t="str">
        <f aca="false">IF(import!D597="","",import!D597)</f>
        <v/>
      </c>
      <c r="E597" s="88" t="str">
        <f aca="false">IF(import!B597="","",import!B597)</f>
        <v/>
      </c>
      <c r="F597" s="88" t="str">
        <f aca="false">IF(import!I597="","",import!I597)</f>
        <v/>
      </c>
      <c r="G597" s="88" t="str">
        <f aca="false">IF(import!N597="","",import!N597)</f>
        <v/>
      </c>
      <c r="H597" s="88" t="str">
        <f aca="false">IF(import!K597="","",import!K597)</f>
        <v/>
      </c>
      <c r="K597" s="88" t="str">
        <f aca="false">IF(import!AA597="","",import!AA597)</f>
        <v/>
      </c>
      <c r="O597" s="88" t="str">
        <f aca="false">IF(import!Y597="","",import!Y597)</f>
        <v/>
      </c>
    </row>
    <row collapsed="false" customFormat="false" customHeight="false" hidden="false" ht="13.3" outlineLevel="0" r="598">
      <c r="B598" s="88" t="str">
        <f aca="false">IF(import!A598="","",import!A598)</f>
        <v/>
      </c>
      <c r="C598" s="88" t="str">
        <f aca="false">IF(import!E598="","",import!E598)</f>
        <v/>
      </c>
      <c r="D598" s="88" t="str">
        <f aca="false">IF(import!D598="","",import!D598)</f>
        <v/>
      </c>
      <c r="E598" s="88" t="str">
        <f aca="false">IF(import!B598="","",import!B598)</f>
        <v/>
      </c>
      <c r="F598" s="88" t="str">
        <f aca="false">IF(import!I598="","",import!I598)</f>
        <v/>
      </c>
      <c r="G598" s="88" t="str">
        <f aca="false">IF(import!N598="","",import!N598)</f>
        <v/>
      </c>
      <c r="H598" s="88" t="str">
        <f aca="false">IF(import!K598="","",import!K598)</f>
        <v/>
      </c>
      <c r="K598" s="88" t="str">
        <f aca="false">IF(import!AA598="","",import!AA598)</f>
        <v/>
      </c>
      <c r="O598" s="88" t="str">
        <f aca="false">IF(import!Y598="","",import!Y598)</f>
        <v/>
      </c>
    </row>
    <row collapsed="false" customFormat="false" customHeight="false" hidden="false" ht="13.3" outlineLevel="0" r="599">
      <c r="B599" s="88" t="str">
        <f aca="false">IF(import!A599="","",import!A599)</f>
        <v/>
      </c>
      <c r="C599" s="88" t="str">
        <f aca="false">IF(import!E599="","",import!E599)</f>
        <v/>
      </c>
      <c r="D599" s="88" t="str">
        <f aca="false">IF(import!D599="","",import!D599)</f>
        <v/>
      </c>
      <c r="E599" s="88" t="str">
        <f aca="false">IF(import!B599="","",import!B599)</f>
        <v/>
      </c>
      <c r="F599" s="88" t="str">
        <f aca="false">IF(import!I599="","",import!I599)</f>
        <v/>
      </c>
      <c r="G599" s="88" t="str">
        <f aca="false">IF(import!N599="","",import!N599)</f>
        <v/>
      </c>
      <c r="H599" s="88" t="str">
        <f aca="false">IF(import!K599="","",import!K599)</f>
        <v/>
      </c>
      <c r="K599" s="88" t="str">
        <f aca="false">IF(import!AA599="","",import!AA599)</f>
        <v/>
      </c>
      <c r="O599" s="88" t="str">
        <f aca="false">IF(import!Y599="","",import!Y599)</f>
        <v/>
      </c>
    </row>
    <row collapsed="false" customFormat="false" customHeight="false" hidden="false" ht="13.3" outlineLevel="0" r="600">
      <c r="B600" s="88" t="str">
        <f aca="false">IF(import!A600="","",import!A600)</f>
        <v/>
      </c>
      <c r="C600" s="88" t="str">
        <f aca="false">IF(import!E600="","",import!E600)</f>
        <v/>
      </c>
      <c r="D600" s="88" t="str">
        <f aca="false">IF(import!D600="","",import!D600)</f>
        <v/>
      </c>
      <c r="E600" s="88" t="str">
        <f aca="false">IF(import!B600="","",import!B600)</f>
        <v/>
      </c>
      <c r="F600" s="88" t="str">
        <f aca="false">IF(import!I600="","",import!I600)</f>
        <v/>
      </c>
      <c r="G600" s="88" t="str">
        <f aca="false">IF(import!N600="","",import!N600)</f>
        <v/>
      </c>
      <c r="H600" s="88" t="str">
        <f aca="false">IF(import!K600="","",import!K600)</f>
        <v/>
      </c>
      <c r="K600" s="88" t="str">
        <f aca="false">IF(import!AA600="","",import!AA600)</f>
        <v/>
      </c>
      <c r="O600" s="88" t="str">
        <f aca="false">IF(import!Y600="","",import!Y600)</f>
        <v/>
      </c>
    </row>
    <row collapsed="false" customFormat="false" customHeight="false" hidden="false" ht="13.3" outlineLevel="0" r="601">
      <c r="B601" s="88" t="str">
        <f aca="false">IF(import!A601="","",import!A601)</f>
        <v/>
      </c>
      <c r="C601" s="88" t="str">
        <f aca="false">IF(import!E601="","",import!E601)</f>
        <v/>
      </c>
      <c r="D601" s="88" t="str">
        <f aca="false">IF(import!D601="","",import!D601)</f>
        <v/>
      </c>
      <c r="E601" s="88" t="str">
        <f aca="false">IF(import!B601="","",import!B601)</f>
        <v/>
      </c>
      <c r="F601" s="88" t="str">
        <f aca="false">IF(import!I601="","",import!I601)</f>
        <v/>
      </c>
      <c r="G601" s="88" t="str">
        <f aca="false">IF(import!N601="","",import!N601)</f>
        <v/>
      </c>
      <c r="H601" s="88" t="str">
        <f aca="false">IF(import!K601="","",import!K601)</f>
        <v/>
      </c>
      <c r="K601" s="88" t="str">
        <f aca="false">IF(import!AA601="","",import!AA601)</f>
        <v/>
      </c>
      <c r="O601" s="88" t="str">
        <f aca="false">IF(import!Y601="","",import!Y601)</f>
        <v/>
      </c>
    </row>
    <row collapsed="false" customFormat="false" customHeight="false" hidden="false" ht="13.3" outlineLevel="0" r="602">
      <c r="B602" s="88" t="str">
        <f aca="false">IF(import!A602="","",import!A602)</f>
        <v/>
      </c>
      <c r="C602" s="88" t="str">
        <f aca="false">IF(import!E602="","",import!E602)</f>
        <v/>
      </c>
      <c r="D602" s="88" t="str">
        <f aca="false">IF(import!D602="","",import!D602)</f>
        <v/>
      </c>
      <c r="E602" s="88" t="str">
        <f aca="false">IF(import!B602="","",import!B602)</f>
        <v/>
      </c>
      <c r="F602" s="88" t="str">
        <f aca="false">IF(import!I602="","",import!I602)</f>
        <v/>
      </c>
      <c r="G602" s="88" t="str">
        <f aca="false">IF(import!N602="","",import!N602)</f>
        <v/>
      </c>
      <c r="H602" s="88" t="str">
        <f aca="false">IF(import!K602="","",import!K602)</f>
        <v/>
      </c>
      <c r="K602" s="88" t="str">
        <f aca="false">IF(import!AA602="","",import!AA602)</f>
        <v/>
      </c>
      <c r="O602" s="88" t="str">
        <f aca="false">IF(import!Y602="","",import!Y602)</f>
        <v/>
      </c>
    </row>
    <row collapsed="false" customFormat="false" customHeight="false" hidden="false" ht="13.3" outlineLevel="0" r="603">
      <c r="B603" s="88" t="str">
        <f aca="false">IF(import!A603="","",import!A603)</f>
        <v/>
      </c>
      <c r="C603" s="88" t="str">
        <f aca="false">IF(import!E603="","",import!E603)</f>
        <v/>
      </c>
      <c r="D603" s="88" t="str">
        <f aca="false">IF(import!D603="","",import!D603)</f>
        <v/>
      </c>
      <c r="E603" s="88" t="str">
        <f aca="false">IF(import!B603="","",import!B603)</f>
        <v/>
      </c>
      <c r="F603" s="88" t="str">
        <f aca="false">IF(import!I603="","",import!I603)</f>
        <v/>
      </c>
      <c r="G603" s="88" t="str">
        <f aca="false">IF(import!N603="","",import!N603)</f>
        <v/>
      </c>
      <c r="H603" s="88" t="str">
        <f aca="false">IF(import!K603="","",import!K603)</f>
        <v/>
      </c>
      <c r="K603" s="88" t="str">
        <f aca="false">IF(import!AA603="","",import!AA603)</f>
        <v/>
      </c>
      <c r="O603" s="88" t="str">
        <f aca="false">IF(import!Y603="","",import!Y603)</f>
        <v/>
      </c>
    </row>
    <row collapsed="false" customFormat="false" customHeight="false" hidden="false" ht="13.3" outlineLevel="0" r="604">
      <c r="B604" s="88" t="str">
        <f aca="false">IF(import!A604="","",import!A604)</f>
        <v/>
      </c>
      <c r="C604" s="88" t="str">
        <f aca="false">IF(import!E604="","",import!E604)</f>
        <v/>
      </c>
      <c r="D604" s="88" t="str">
        <f aca="false">IF(import!D604="","",import!D604)</f>
        <v/>
      </c>
      <c r="E604" s="88" t="str">
        <f aca="false">IF(import!B604="","",import!B604)</f>
        <v/>
      </c>
      <c r="F604" s="88" t="str">
        <f aca="false">IF(import!I604="","",import!I604)</f>
        <v/>
      </c>
      <c r="G604" s="88" t="str">
        <f aca="false">IF(import!N604="","",import!N604)</f>
        <v/>
      </c>
      <c r="H604" s="88" t="str">
        <f aca="false">IF(import!K604="","",import!K604)</f>
        <v/>
      </c>
      <c r="K604" s="88" t="str">
        <f aca="false">IF(import!AA604="","",import!AA604)</f>
        <v/>
      </c>
      <c r="O604" s="88" t="str">
        <f aca="false">IF(import!Y604="","",import!Y604)</f>
        <v/>
      </c>
    </row>
    <row collapsed="false" customFormat="false" customHeight="false" hidden="false" ht="13.3" outlineLevel="0" r="605">
      <c r="B605" s="88" t="str">
        <f aca="false">IF(import!A605="","",import!A605)</f>
        <v/>
      </c>
      <c r="C605" s="88" t="str">
        <f aca="false">IF(import!E605="","",import!E605)</f>
        <v/>
      </c>
      <c r="D605" s="88" t="str">
        <f aca="false">IF(import!D605="","",import!D605)</f>
        <v/>
      </c>
      <c r="E605" s="88" t="str">
        <f aca="false">IF(import!B605="","",import!B605)</f>
        <v/>
      </c>
      <c r="F605" s="88" t="str">
        <f aca="false">IF(import!I605="","",import!I605)</f>
        <v/>
      </c>
      <c r="G605" s="88" t="str">
        <f aca="false">IF(import!N605="","",import!N605)</f>
        <v/>
      </c>
      <c r="H605" s="88" t="str">
        <f aca="false">IF(import!K605="","",import!K605)</f>
        <v/>
      </c>
      <c r="K605" s="88" t="str">
        <f aca="false">IF(import!AA605="","",import!AA605)</f>
        <v/>
      </c>
      <c r="O605" s="88" t="str">
        <f aca="false">IF(import!Y605="","",import!Y605)</f>
        <v/>
      </c>
    </row>
  </sheetData>
  <conditionalFormatting sqref="AH2:AH128">
    <cfRule aboveAverage="0" bottom="0" dxfId="0" operator="greaterThan" percent="0" priority="2" rank="0" text="" type="cellIs">
      <formula>0</formula>
    </cfRule>
    <cfRule aboveAverage="0" bottom="0" dxfId="1" operator="lessThan" percent="0" priority="3" rank="0" text="" type="cellIs">
      <formula>0</formula>
    </cfRule>
  </conditionalFormatting>
  <conditionalFormatting sqref="Z2:Z128">
    <cfRule aboveAverage="0" bottom="0" dxfId="2" operator="greaterThan" percent="0" priority="4" rank="0" text="" type="cellIs">
      <formula>0</formula>
    </cfRule>
  </conditionalFormatting>
  <dataValidations count="1">
    <dataValidation allowBlank="true" operator="between" showDropDown="false" showErrorMessage="true" showInputMessage="true" sqref="J2:J501" type="list">
      <formula1>"Y,N"</formula1>
      <formula2>0</formula2>
    </dataValidation>
  </dataValidations>
  <hyperlinks>
    <hyperlink display="/home/micha/.wine/dosdevices/c:/Program Files/MetaTrader ECN - FXOpen/trades/gbpjpym15-6-6-a.png" ref="S2" r:id="rId2"/>
    <hyperlink display="/home/micha/.wine/dosdevices/c:/Program Files/MetaTrader ECN - FXOpen/trades/gbpjpym15-18-6-a_b.png" ref="S39" r:id="rId3"/>
    <hyperlink display="/home/micha/.wine/dosdevices/c:/Program Files/MetaTrader ECN - FXOpen/trades/gbpjpym15-18-6-a_b.png" ref="S40" r:id="rId4"/>
    <hyperlink display="/home/micha/.wine/dosdevices/c:/Program Files/MetaTrader ECN - FXOpen/trades/eurjpym15-18-6-a.png" ref="S41" r:id="rId5"/>
    <hyperlink display="/home/micha/.wine/dosdevices/c:/Program Files/MetaTrader ECN - FXOpen/trades/euraudm15-18-6-a.png" ref="S42" r:id="rId6"/>
    <hyperlink display="/home/micha/.wine/dosdevices/c:/Program Files/MetaTrader ECN - FXOpen/trades/eurcadm15-18-6-a.png" ref="S43" r:id="rId7"/>
    <hyperlink display="/home/micha/.wine/dosdevices/c:/Program Files/MetaTrader ECN - FXOpen/trades/euraudm15-18-6-b.png" ref="S44" r:id="rId8"/>
    <hyperlink display="/home/micha/.wine/dosdevices/c:/Program Files/MetaTrader ECN - FXOpen/trades/eurjpym15-18-6-b.png" ref="S45" r:id="rId9"/>
    <hyperlink display="/home/micha/.wine/dosdevices/c:/Program Files/MetaTrader ECN - FXOpen/trades/eurcadm15-18-6-b.png" ref="S46" r:id="rId10"/>
    <hyperlink display="/home/micha/.wine/dosdevices/c:/Program Files/MetaTrader ECN - FXOpen/trades/euraudm15-18-6-c.png" ref="S47" r:id="rId11"/>
    <hyperlink display="/home/micha/.wine/dosdevices/c:/Program Files/MetaTrader ECN - FXOpen/trades/eurjpym5-19-6-a.png" ref="S48" r:id="rId12"/>
    <hyperlink display="/home/micha/.wine/dosdevices/c:/Program Files/MetaTrader ECN - FXOpen/trades/eurcadm15-19-6-a.png" ref="S49" r:id="rId13"/>
    <hyperlink display="/home/micha/.wine/dosdevices/c:/Program Files/MetaTrader ECN - FXOpen/trades/eurjpym15-19-6-b.png" ref="S50" r:id="rId14"/>
    <hyperlink display="/home/micha/.wine/dosdevices/c:/Program Files/MetaTrader ECN - FXOpen/trades/gbpjpym15-19-6-a.png" ref="S51" r:id="rId15"/>
    <hyperlink display="/home/micha/.wine/dosdevices/c:/Program Files/MetaTrader ECN - FXOpen/trades/eurcadm5-19-6-b.png" ref="S53" r:id="rId16"/>
    <hyperlink display="/home/micha/.wine/dosdevices/c:/Program Files/MetaTrader ECN - FXOpen/trades/gbpjpym15-19-6-b.png" ref="S54" r:id="rId17"/>
    <hyperlink display="/home/micha/.wine/dosdevices/c:/Program Files/MetaTrader ECN - FXOpen/trades/gbpjpym15-19-6-c.png" ref="S55" r:id="rId18"/>
    <hyperlink display="/home/micha/.wine/dosdevices/c:/Program Files/MetaTrader ECN - FXOpen/trades/gbpjpym15-20-6-a.png" ref="S56" r:id="rId19"/>
    <hyperlink display="/home/micha/.wine/dosdevices/c:/Program Files/MetaTrader ECN - FXOpen/trades/euraudm15-20-6-a.png" ref="S57" r:id="rId20"/>
    <hyperlink display="/home/micha/.wine/dosdevices/c:/Program Files/MetaTrader ECN - FXOpen/trades/euraudm15-20-6-b.png" ref="S58" r:id="rId21"/>
  </hyperlink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  <legacyDrawing r:id="rId2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L59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75" zoomScaleNormal="75" zoomScalePageLayoutView="100">
      <selection activeCell="AL1" activeCellId="0" pane="topLeft" sqref="AL1"/>
    </sheetView>
  </sheetViews>
  <sheetFormatPr defaultRowHeight="13.3"/>
  <cols>
    <col collapsed="false" hidden="false" max="1" min="1" style="0" width="10.7206477732794"/>
    <col collapsed="false" hidden="false" max="2" min="2" style="0" width="11.246963562753"/>
    <col collapsed="false" hidden="false" max="3" min="3" style="0" width="4.97570850202429"/>
    <col collapsed="false" hidden="false" max="4" min="4" style="0" width="6.91902834008097"/>
    <col collapsed="false" hidden="false" max="5" min="5" style="0" width="10.1821862348178"/>
    <col collapsed="false" hidden="false" max="6" min="6" style="0" width="9.07692307692308"/>
    <col collapsed="false" hidden="false" max="7" min="7" style="0" width="10.4210526315789"/>
    <col collapsed="false" hidden="false" max="8" min="8" style="0" width="12.1740890688259"/>
    <col collapsed="false" hidden="false" max="9" min="9" style="0" width="16.3886639676113"/>
    <col collapsed="false" hidden="false" max="10" min="10" style="0" width="11.246963562753"/>
    <col collapsed="false" hidden="false" max="11" min="11" style="0" width="11.5344129554656"/>
    <col collapsed="false" hidden="false" max="12" min="12" style="0" width="5.09716599190283"/>
    <col collapsed="false" hidden="false" max="13" min="13" style="0" width="4.73279352226721"/>
    <col collapsed="false" hidden="false" max="21" min="14" style="0" width="9.1417004048583"/>
    <col collapsed="false" hidden="false" max="24" min="22" style="0" width="1.21457489878543"/>
    <col collapsed="false" hidden="false" max="33" min="25" style="0" width="9.1417004048583"/>
    <col collapsed="false" hidden="false" max="34" min="34" style="0" width="11.8987854251012"/>
    <col collapsed="false" hidden="false" max="35" min="35" style="0" width="13.9595141700405"/>
    <col collapsed="false" hidden="false" max="1025" min="36" style="0" width="9.1417004048583"/>
  </cols>
  <sheetData>
    <row collapsed="false" customFormat="true" customHeight="false" hidden="false" ht="19.3" outlineLevel="0" r="1" s="143">
      <c r="A1" s="143" t="s">
        <v>130</v>
      </c>
      <c r="B1" s="143" t="s">
        <v>131</v>
      </c>
      <c r="C1" s="143" t="s">
        <v>132</v>
      </c>
      <c r="D1" s="143" t="s">
        <v>133</v>
      </c>
      <c r="E1" s="143" t="s">
        <v>134</v>
      </c>
      <c r="F1" s="143" t="s">
        <v>135</v>
      </c>
      <c r="G1" s="143" t="s">
        <v>136</v>
      </c>
      <c r="H1" s="143" t="s">
        <v>137</v>
      </c>
      <c r="I1" s="143" t="s">
        <v>138</v>
      </c>
      <c r="J1" s="143" t="s">
        <v>139</v>
      </c>
      <c r="K1" s="143" t="s">
        <v>140</v>
      </c>
      <c r="L1" s="143" t="s">
        <v>141</v>
      </c>
      <c r="M1" s="143" t="s">
        <v>142</v>
      </c>
      <c r="N1" s="143" t="s">
        <v>143</v>
      </c>
      <c r="O1" s="143" t="s">
        <v>144</v>
      </c>
      <c r="P1" s="143" t="s">
        <v>145</v>
      </c>
      <c r="Q1" s="143" t="s">
        <v>146</v>
      </c>
      <c r="R1" s="143" t="s">
        <v>147</v>
      </c>
      <c r="S1" s="143" t="s">
        <v>148</v>
      </c>
      <c r="T1" s="143" t="s">
        <v>149</v>
      </c>
      <c r="U1" s="143" t="s">
        <v>150</v>
      </c>
      <c r="V1" s="143" t="s">
        <v>151</v>
      </c>
      <c r="W1" s="143" t="s">
        <v>151</v>
      </c>
      <c r="X1" s="143" t="s">
        <v>151</v>
      </c>
      <c r="Y1" s="143" t="s">
        <v>152</v>
      </c>
      <c r="Z1" s="143" t="s">
        <v>153</v>
      </c>
      <c r="AA1" s="143" t="s">
        <v>154</v>
      </c>
      <c r="AB1" s="143" t="s">
        <v>155</v>
      </c>
      <c r="AC1" s="143" t="s">
        <v>156</v>
      </c>
      <c r="AD1" s="143" t="s">
        <v>157</v>
      </c>
      <c r="AE1" s="143" t="s">
        <v>158</v>
      </c>
      <c r="AF1" s="143" t="s">
        <v>159</v>
      </c>
      <c r="AG1" s="143" t="s">
        <v>160</v>
      </c>
      <c r="AH1" s="143" t="s">
        <v>161</v>
      </c>
      <c r="AI1" s="143" t="s">
        <v>162</v>
      </c>
      <c r="AJ1" s="143" t="s">
        <v>163</v>
      </c>
      <c r="AL1" s="144" t="s">
        <v>164</v>
      </c>
    </row>
    <row collapsed="false" customFormat="false" customHeight="false" hidden="false" ht="13.3" outlineLevel="0" r="2">
      <c r="A2" s="0" t="n">
        <v>1988267429</v>
      </c>
      <c r="B2" s="0" t="s">
        <v>165</v>
      </c>
      <c r="C2" s="0" t="n">
        <v>0</v>
      </c>
      <c r="D2" s="0" t="n">
        <v>1</v>
      </c>
      <c r="E2" s="0" t="s">
        <v>166</v>
      </c>
      <c r="F2" s="0" t="n">
        <v>172.342</v>
      </c>
      <c r="G2" s="0" t="n">
        <v>172.242</v>
      </c>
      <c r="H2" s="0" t="n">
        <v>172.377</v>
      </c>
      <c r="I2" s="0" t="s">
        <v>167</v>
      </c>
      <c r="J2" s="0" t="n">
        <v>172.23</v>
      </c>
      <c r="K2" s="0" t="n">
        <v>-6.05</v>
      </c>
      <c r="L2" s="0" t="n">
        <v>0</v>
      </c>
      <c r="M2" s="0" t="n">
        <v>0</v>
      </c>
      <c r="N2" s="0" t="n">
        <v>-109.27</v>
      </c>
      <c r="O2" s="0" t="n">
        <v>65013881</v>
      </c>
      <c r="P2" s="0" t="n">
        <v>0</v>
      </c>
      <c r="Q2" s="0" t="s">
        <v>168</v>
      </c>
      <c r="R2" s="0" t="s">
        <v>169</v>
      </c>
      <c r="S2" s="0" t="n">
        <v>1</v>
      </c>
      <c r="T2" s="0" t="n">
        <v>1</v>
      </c>
      <c r="U2" s="0" t="n">
        <v>0.01</v>
      </c>
      <c r="Y2" s="0" t="s">
        <v>170</v>
      </c>
      <c r="Z2" s="0" t="n">
        <v>-115.32</v>
      </c>
      <c r="AA2" s="0" t="n">
        <v>-11.2</v>
      </c>
      <c r="AB2" s="0" t="n">
        <v>-10</v>
      </c>
      <c r="AC2" s="0" t="n">
        <v>3.5</v>
      </c>
      <c r="AD2" s="145" t="s">
        <v>171</v>
      </c>
      <c r="AE2" s="0" t="n">
        <v>2027</v>
      </c>
      <c r="AF2" s="0" t="n">
        <v>-1.2</v>
      </c>
      <c r="AG2" s="0" t="n">
        <v>0</v>
      </c>
      <c r="AH2" s="0" t="n">
        <v>1402096639</v>
      </c>
      <c r="AI2" s="0" t="n">
        <v>1402098666</v>
      </c>
      <c r="AJ2" s="0" t="n">
        <v>0</v>
      </c>
    </row>
    <row collapsed="false" customFormat="false" customHeight="false" hidden="false" ht="13.3" outlineLevel="0" r="3">
      <c r="A3" s="0" t="n">
        <v>1988312023</v>
      </c>
      <c r="B3" s="0" t="s">
        <v>172</v>
      </c>
      <c r="C3" s="0" t="n">
        <v>1</v>
      </c>
      <c r="D3" s="0" t="n">
        <v>1</v>
      </c>
      <c r="E3" s="0" t="s">
        <v>166</v>
      </c>
      <c r="F3" s="0" t="n">
        <v>172.2</v>
      </c>
      <c r="G3" s="0" t="n">
        <v>172.133</v>
      </c>
      <c r="H3" s="0" t="n">
        <v>0</v>
      </c>
      <c r="I3" s="0" t="s">
        <v>173</v>
      </c>
      <c r="J3" s="0" t="n">
        <v>172.133</v>
      </c>
      <c r="K3" s="0" t="n">
        <v>-6.05</v>
      </c>
      <c r="L3" s="0" t="n">
        <v>0</v>
      </c>
      <c r="M3" s="0" t="n">
        <v>0</v>
      </c>
      <c r="N3" s="0" t="n">
        <v>65.39</v>
      </c>
      <c r="O3" s="0" t="n">
        <v>65013881</v>
      </c>
      <c r="P3" s="0" t="n">
        <v>0</v>
      </c>
      <c r="Q3" s="0" t="s">
        <v>168</v>
      </c>
      <c r="R3" s="0" t="s">
        <v>169</v>
      </c>
      <c r="S3" s="0" t="n">
        <v>1</v>
      </c>
      <c r="T3" s="0" t="n">
        <v>1</v>
      </c>
      <c r="U3" s="0" t="n">
        <v>0.01</v>
      </c>
      <c r="Y3" s="0" t="s">
        <v>174</v>
      </c>
      <c r="Z3" s="0" t="n">
        <v>59.34</v>
      </c>
      <c r="AA3" s="0" t="n">
        <v>6.7</v>
      </c>
      <c r="AB3" s="0" t="n">
        <v>6.7</v>
      </c>
      <c r="AC3" s="0" t="n">
        <v>0</v>
      </c>
      <c r="AD3" s="145" t="s">
        <v>175</v>
      </c>
      <c r="AE3" s="0" t="n">
        <v>7779</v>
      </c>
      <c r="AF3" s="0" t="n">
        <v>0</v>
      </c>
      <c r="AG3" s="0" t="n">
        <v>0</v>
      </c>
      <c r="AH3" s="0" t="n">
        <v>1402316242</v>
      </c>
      <c r="AI3" s="0" t="n">
        <v>1402324021</v>
      </c>
      <c r="AJ3" s="0" t="n">
        <v>0</v>
      </c>
    </row>
    <row collapsed="false" customFormat="false" customHeight="false" hidden="false" ht="13.3" outlineLevel="0" r="4">
      <c r="A4" s="0" t="n">
        <v>1988419519</v>
      </c>
      <c r="B4" s="0" t="s">
        <v>176</v>
      </c>
      <c r="C4" s="0" t="n">
        <v>1</v>
      </c>
      <c r="D4" s="0" t="n">
        <v>10</v>
      </c>
      <c r="E4" s="0" t="s">
        <v>166</v>
      </c>
      <c r="F4" s="0" t="n">
        <v>171.701</v>
      </c>
      <c r="G4" s="0" t="n">
        <v>171.801</v>
      </c>
      <c r="H4" s="0" t="n">
        <v>0</v>
      </c>
      <c r="I4" s="0" t="s">
        <v>177</v>
      </c>
      <c r="J4" s="0" t="n">
        <v>171.81</v>
      </c>
      <c r="K4" s="0" t="n">
        <v>-60.43</v>
      </c>
      <c r="L4" s="0" t="n">
        <v>0</v>
      </c>
      <c r="M4" s="0" t="n">
        <v>0</v>
      </c>
      <c r="N4" s="0" t="n">
        <v>-1065.42</v>
      </c>
      <c r="O4" s="0" t="n">
        <v>65013881</v>
      </c>
      <c r="P4" s="0" t="n">
        <v>0</v>
      </c>
      <c r="Q4" s="0" t="s">
        <v>168</v>
      </c>
      <c r="R4" s="0" t="s">
        <v>169</v>
      </c>
      <c r="S4" s="0" t="n">
        <v>1</v>
      </c>
      <c r="T4" s="0" t="n">
        <v>1</v>
      </c>
      <c r="U4" s="0" t="n">
        <v>0.01</v>
      </c>
      <c r="Y4" s="0" t="s">
        <v>174</v>
      </c>
      <c r="Z4" s="0" t="n">
        <v>-1125.85</v>
      </c>
      <c r="AA4" s="0" t="n">
        <v>-10.9</v>
      </c>
      <c r="AB4" s="0" t="n">
        <v>-10</v>
      </c>
      <c r="AC4" s="0" t="n">
        <v>0</v>
      </c>
      <c r="AD4" s="145" t="s">
        <v>178</v>
      </c>
      <c r="AE4" s="0" t="n">
        <v>500</v>
      </c>
      <c r="AF4" s="0" t="n">
        <v>-0.9</v>
      </c>
      <c r="AG4" s="0" t="n">
        <v>0</v>
      </c>
      <c r="AH4" s="0" t="n">
        <v>1402399300</v>
      </c>
      <c r="AI4" s="0" t="n">
        <v>1402399800</v>
      </c>
      <c r="AJ4" s="0" t="n">
        <v>0</v>
      </c>
    </row>
    <row collapsed="false" customFormat="false" customHeight="false" hidden="false" ht="13.3" outlineLevel="0" r="5">
      <c r="A5" s="0" t="n">
        <v>1988419699</v>
      </c>
      <c r="B5" s="0" t="s">
        <v>179</v>
      </c>
      <c r="C5" s="0" t="n">
        <v>1</v>
      </c>
      <c r="D5" s="0" t="n">
        <v>1</v>
      </c>
      <c r="E5" s="0" t="s">
        <v>180</v>
      </c>
      <c r="F5" s="0" t="n">
        <v>138.793</v>
      </c>
      <c r="G5" s="0" t="n">
        <v>138.743</v>
      </c>
      <c r="H5" s="0" t="n">
        <v>0</v>
      </c>
      <c r="I5" s="0" t="s">
        <v>181</v>
      </c>
      <c r="J5" s="0" t="n">
        <v>138.744</v>
      </c>
      <c r="K5" s="0" t="n">
        <v>-4.88</v>
      </c>
      <c r="L5" s="0" t="n">
        <v>0</v>
      </c>
      <c r="M5" s="0" t="n">
        <v>0</v>
      </c>
      <c r="N5" s="0" t="n">
        <v>47.9</v>
      </c>
      <c r="O5" s="0" t="n">
        <v>65013881</v>
      </c>
      <c r="P5" s="0" t="n">
        <v>0</v>
      </c>
      <c r="Q5" s="0" t="s">
        <v>168</v>
      </c>
      <c r="R5" s="0" t="s">
        <v>169</v>
      </c>
      <c r="S5" s="0" t="n">
        <v>1</v>
      </c>
      <c r="T5" s="0" t="n">
        <v>1</v>
      </c>
      <c r="U5" s="0" t="n">
        <v>0.01</v>
      </c>
      <c r="Y5" s="0" t="s">
        <v>174</v>
      </c>
      <c r="Z5" s="0" t="n">
        <v>43.02</v>
      </c>
      <c r="AA5" s="0" t="n">
        <v>4.9</v>
      </c>
      <c r="AB5" s="0" t="n">
        <v>5</v>
      </c>
      <c r="AC5" s="0" t="n">
        <v>0</v>
      </c>
      <c r="AD5" s="145" t="s">
        <v>182</v>
      </c>
      <c r="AE5" s="0" t="n">
        <v>78</v>
      </c>
      <c r="AF5" s="0" t="n">
        <v>-0.1</v>
      </c>
      <c r="AG5" s="0" t="n">
        <v>0</v>
      </c>
      <c r="AH5" s="0" t="n">
        <v>1402399228</v>
      </c>
      <c r="AI5" s="0" t="n">
        <v>1402399306</v>
      </c>
      <c r="AJ5" s="0" t="n">
        <v>0</v>
      </c>
    </row>
    <row collapsed="false" customFormat="false" customHeight="false" hidden="false" ht="13.3" outlineLevel="0" r="6">
      <c r="A6" s="0" t="n">
        <v>1988424234</v>
      </c>
      <c r="B6" s="0" t="s">
        <v>183</v>
      </c>
      <c r="C6" s="0" t="n">
        <v>1</v>
      </c>
      <c r="D6" s="0" t="n">
        <v>10.4</v>
      </c>
      <c r="E6" s="0" t="s">
        <v>184</v>
      </c>
      <c r="F6" s="0" t="n">
        <v>1.44897</v>
      </c>
      <c r="G6" s="0" t="n">
        <v>1.44817</v>
      </c>
      <c r="H6" s="0" t="n">
        <v>0</v>
      </c>
      <c r="I6" s="0" t="s">
        <v>185</v>
      </c>
      <c r="J6" s="0" t="n">
        <v>1.44817</v>
      </c>
      <c r="K6" s="0" t="n">
        <v>-50.77</v>
      </c>
      <c r="L6" s="0" t="n">
        <v>0</v>
      </c>
      <c r="M6" s="0" t="n">
        <v>0</v>
      </c>
      <c r="N6" s="0" t="n">
        <v>778.86</v>
      </c>
      <c r="O6" s="0" t="n">
        <v>65013881</v>
      </c>
      <c r="P6" s="0" t="n">
        <v>0</v>
      </c>
      <c r="Q6" s="0" t="s">
        <v>168</v>
      </c>
      <c r="R6" s="0" t="s">
        <v>169</v>
      </c>
      <c r="S6" s="0" t="n">
        <v>1</v>
      </c>
      <c r="T6" s="0" t="n">
        <v>1</v>
      </c>
      <c r="U6" s="0" t="n">
        <v>0.0001</v>
      </c>
      <c r="Y6" s="0" t="s">
        <v>174</v>
      </c>
      <c r="Z6" s="0" t="n">
        <v>728.09</v>
      </c>
      <c r="AA6" s="0" t="n">
        <v>8</v>
      </c>
      <c r="AB6" s="0" t="n">
        <v>8</v>
      </c>
      <c r="AC6" s="0" t="n">
        <v>0</v>
      </c>
      <c r="AD6" s="145" t="s">
        <v>186</v>
      </c>
      <c r="AE6" s="0" t="n">
        <v>3616</v>
      </c>
      <c r="AF6" s="0" t="n">
        <v>0</v>
      </c>
      <c r="AG6" s="0" t="n">
        <v>0</v>
      </c>
      <c r="AH6" s="0" t="n">
        <v>1402400871</v>
      </c>
      <c r="AI6" s="0" t="n">
        <v>1402404487</v>
      </c>
      <c r="AJ6" s="0" t="n">
        <v>0</v>
      </c>
    </row>
    <row collapsed="false" customFormat="false" customHeight="false" hidden="false" ht="13.3" outlineLevel="0" r="7">
      <c r="A7" s="0" t="n">
        <v>1988603855</v>
      </c>
      <c r="B7" s="0" t="s">
        <v>187</v>
      </c>
      <c r="C7" s="0" t="n">
        <v>1</v>
      </c>
      <c r="D7" s="0" t="n">
        <v>10.14</v>
      </c>
      <c r="E7" s="0" t="s">
        <v>180</v>
      </c>
      <c r="F7" s="0" t="n">
        <v>138.497</v>
      </c>
      <c r="G7" s="0" t="n">
        <v>0</v>
      </c>
      <c r="H7" s="0" t="n">
        <v>0</v>
      </c>
      <c r="I7" s="0" t="s">
        <v>188</v>
      </c>
      <c r="J7" s="0" t="n">
        <v>138.311</v>
      </c>
      <c r="K7" s="0" t="n">
        <v>-49.41</v>
      </c>
      <c r="L7" s="0" t="n">
        <v>0</v>
      </c>
      <c r="M7" s="0" t="n">
        <v>0</v>
      </c>
      <c r="N7" s="0" t="n">
        <v>1844.79</v>
      </c>
      <c r="O7" s="0" t="n">
        <v>65013881</v>
      </c>
      <c r="P7" s="0" t="n">
        <v>0</v>
      </c>
      <c r="Q7" s="0" t="s">
        <v>168</v>
      </c>
      <c r="S7" s="0" t="n">
        <v>1</v>
      </c>
      <c r="T7" s="0" t="n">
        <v>1</v>
      </c>
      <c r="U7" s="0" t="n">
        <v>0.01</v>
      </c>
      <c r="Y7" s="0" t="s">
        <v>174</v>
      </c>
      <c r="Z7" s="0" t="n">
        <v>1795.38</v>
      </c>
      <c r="AA7" s="0" t="n">
        <v>18.6</v>
      </c>
      <c r="AB7" s="0" t="n">
        <v>0</v>
      </c>
      <c r="AC7" s="0" t="n">
        <v>0</v>
      </c>
      <c r="AD7" s="145" t="s">
        <v>189</v>
      </c>
      <c r="AE7" s="0" t="n">
        <v>7115</v>
      </c>
      <c r="AF7" s="0" t="n">
        <v>0</v>
      </c>
      <c r="AG7" s="0" t="n">
        <v>0</v>
      </c>
      <c r="AH7" s="0" t="n">
        <v>1402481112</v>
      </c>
      <c r="AI7" s="0" t="n">
        <v>1402488227</v>
      </c>
      <c r="AJ7" s="0" t="n">
        <v>0</v>
      </c>
    </row>
    <row collapsed="false" customFormat="false" customHeight="false" hidden="false" ht="13.3" outlineLevel="0" r="8">
      <c r="A8" s="0" t="n">
        <v>1988621191</v>
      </c>
      <c r="B8" s="0" t="s">
        <v>190</v>
      </c>
      <c r="C8" s="0" t="n">
        <v>1</v>
      </c>
      <c r="D8" s="0" t="n">
        <v>10.5</v>
      </c>
      <c r="E8" s="0" t="s">
        <v>180</v>
      </c>
      <c r="F8" s="0" t="n">
        <v>138.201</v>
      </c>
      <c r="G8" s="0" t="n">
        <v>138.2</v>
      </c>
      <c r="H8" s="0" t="n">
        <v>0</v>
      </c>
      <c r="I8" s="0" t="s">
        <v>191</v>
      </c>
      <c r="J8" s="0" t="n">
        <v>138.199</v>
      </c>
      <c r="K8" s="0" t="n">
        <v>-51.16</v>
      </c>
      <c r="L8" s="0" t="n">
        <v>0</v>
      </c>
      <c r="M8" s="0" t="n">
        <v>0</v>
      </c>
      <c r="N8" s="0" t="n">
        <v>20.57</v>
      </c>
      <c r="O8" s="0" t="n">
        <v>65013881</v>
      </c>
      <c r="P8" s="0" t="n">
        <v>0</v>
      </c>
      <c r="Q8" s="0" t="s">
        <v>168</v>
      </c>
      <c r="R8" s="0" t="s">
        <v>169</v>
      </c>
      <c r="S8" s="0" t="n">
        <v>1</v>
      </c>
      <c r="T8" s="0" t="n">
        <v>1</v>
      </c>
      <c r="U8" s="0" t="n">
        <v>0.01</v>
      </c>
      <c r="Y8" s="0" t="s">
        <v>174</v>
      </c>
      <c r="Z8" s="0" t="n">
        <v>-30.59</v>
      </c>
      <c r="AA8" s="0" t="n">
        <v>0.2</v>
      </c>
      <c r="AB8" s="0" t="n">
        <v>0.1</v>
      </c>
      <c r="AC8" s="0" t="n">
        <v>0</v>
      </c>
      <c r="AD8" s="145" t="s">
        <v>192</v>
      </c>
      <c r="AE8" s="0" t="n">
        <v>280</v>
      </c>
      <c r="AF8" s="0" t="n">
        <v>0</v>
      </c>
      <c r="AG8" s="0" t="n">
        <v>0</v>
      </c>
      <c r="AH8" s="0" t="n">
        <v>1402488524</v>
      </c>
      <c r="AI8" s="0" t="n">
        <v>1402488804</v>
      </c>
      <c r="AJ8" s="0" t="n">
        <v>0</v>
      </c>
    </row>
    <row collapsed="false" customFormat="false" customHeight="false" hidden="false" ht="13.3" outlineLevel="0" r="9">
      <c r="A9" s="0" t="n">
        <v>1988622247</v>
      </c>
      <c r="B9" s="0" t="s">
        <v>193</v>
      </c>
      <c r="C9" s="0" t="n">
        <v>0</v>
      </c>
      <c r="D9" s="0" t="n">
        <v>10.4</v>
      </c>
      <c r="E9" s="0" t="s">
        <v>166</v>
      </c>
      <c r="F9" s="0" t="n">
        <v>171.501</v>
      </c>
      <c r="G9" s="0" t="n">
        <v>171.57</v>
      </c>
      <c r="H9" s="0" t="n">
        <v>0</v>
      </c>
      <c r="I9" s="0" t="s">
        <v>194</v>
      </c>
      <c r="J9" s="0" t="n">
        <v>171.615</v>
      </c>
      <c r="K9" s="0" t="n">
        <v>-62.89</v>
      </c>
      <c r="L9" s="0" t="n">
        <v>0</v>
      </c>
      <c r="M9" s="0" t="n">
        <v>0</v>
      </c>
      <c r="N9" s="0" t="n">
        <v>1161.64</v>
      </c>
      <c r="O9" s="0" t="n">
        <v>65013881</v>
      </c>
      <c r="P9" s="0" t="n">
        <v>0</v>
      </c>
      <c r="Q9" s="0" t="s">
        <v>168</v>
      </c>
      <c r="S9" s="0" t="n">
        <v>1</v>
      </c>
      <c r="T9" s="0" t="n">
        <v>1</v>
      </c>
      <c r="U9" s="0" t="n">
        <v>0.01</v>
      </c>
      <c r="Y9" s="0" t="s">
        <v>170</v>
      </c>
      <c r="Z9" s="0" t="n">
        <v>1098.75</v>
      </c>
      <c r="AA9" s="0" t="n">
        <v>11.4</v>
      </c>
      <c r="AB9" s="0" t="n">
        <v>6.9</v>
      </c>
      <c r="AC9" s="0" t="n">
        <v>0</v>
      </c>
      <c r="AD9" s="145" t="s">
        <v>195</v>
      </c>
      <c r="AE9" s="0" t="n">
        <v>16672</v>
      </c>
      <c r="AF9" s="0" t="n">
        <v>0</v>
      </c>
      <c r="AG9" s="0" t="n">
        <v>0</v>
      </c>
      <c r="AH9" s="0" t="n">
        <v>1402550075</v>
      </c>
      <c r="AI9" s="0" t="n">
        <v>1402566747</v>
      </c>
      <c r="AJ9" s="0" t="n">
        <v>0</v>
      </c>
    </row>
    <row collapsed="false" customFormat="false" customHeight="false" hidden="false" ht="13.3" outlineLevel="0" r="10">
      <c r="A10" s="0" t="n">
        <v>1988622270</v>
      </c>
      <c r="B10" s="0" t="s">
        <v>196</v>
      </c>
      <c r="C10" s="0" t="n">
        <v>1</v>
      </c>
      <c r="D10" s="0" t="n">
        <v>10.4</v>
      </c>
      <c r="E10" s="0" t="s">
        <v>166</v>
      </c>
      <c r="F10" s="0" t="n">
        <v>171.391</v>
      </c>
      <c r="G10" s="0" t="n">
        <v>171.391</v>
      </c>
      <c r="H10" s="0" t="n">
        <v>0</v>
      </c>
      <c r="I10" s="0" t="s">
        <v>197</v>
      </c>
      <c r="J10" s="0" t="n">
        <v>171.391</v>
      </c>
      <c r="K10" s="0" t="n">
        <v>-62.87</v>
      </c>
      <c r="L10" s="0" t="n">
        <v>0</v>
      </c>
      <c r="M10" s="0" t="n">
        <v>0</v>
      </c>
      <c r="N10" s="0" t="n">
        <v>0</v>
      </c>
      <c r="O10" s="0" t="n">
        <v>65013881</v>
      </c>
      <c r="P10" s="0" t="n">
        <v>0</v>
      </c>
      <c r="Q10" s="0" t="s">
        <v>168</v>
      </c>
      <c r="R10" s="0" t="s">
        <v>169</v>
      </c>
      <c r="S10" s="0" t="n">
        <v>1</v>
      </c>
      <c r="T10" s="0" t="n">
        <v>1</v>
      </c>
      <c r="U10" s="0" t="n">
        <v>0.01</v>
      </c>
      <c r="Y10" s="0" t="s">
        <v>174</v>
      </c>
      <c r="Z10" s="0" t="n">
        <v>-62.87</v>
      </c>
      <c r="AA10" s="0" t="n">
        <v>0</v>
      </c>
      <c r="AB10" s="0" t="n">
        <v>0</v>
      </c>
      <c r="AC10" s="0" t="n">
        <v>0</v>
      </c>
      <c r="AD10" s="145" t="s">
        <v>198</v>
      </c>
      <c r="AE10" s="0" t="n">
        <v>88</v>
      </c>
      <c r="AF10" s="0" t="n">
        <v>0</v>
      </c>
      <c r="AG10" s="0" t="n">
        <v>0</v>
      </c>
      <c r="AH10" s="0" t="n">
        <v>1402489174</v>
      </c>
      <c r="AI10" s="0" t="n">
        <v>1402489262</v>
      </c>
      <c r="AJ10" s="0" t="n">
        <v>0</v>
      </c>
    </row>
    <row collapsed="false" customFormat="false" customHeight="false" hidden="false" ht="13.3" outlineLevel="0" r="11">
      <c r="A11" s="0" t="n">
        <v>1988623124</v>
      </c>
      <c r="B11" s="0" t="s">
        <v>199</v>
      </c>
      <c r="C11" s="0" t="n">
        <v>1</v>
      </c>
      <c r="D11" s="0" t="n">
        <v>10.4</v>
      </c>
      <c r="E11" s="0" t="s">
        <v>166</v>
      </c>
      <c r="F11" s="0" t="n">
        <v>171.402</v>
      </c>
      <c r="G11" s="0" t="n">
        <v>171.361</v>
      </c>
      <c r="H11" s="0" t="n">
        <v>0</v>
      </c>
      <c r="I11" s="0" t="s">
        <v>200</v>
      </c>
      <c r="J11" s="0" t="n">
        <v>171.363</v>
      </c>
      <c r="K11" s="0" t="n">
        <v>-62.88</v>
      </c>
      <c r="L11" s="0" t="n">
        <v>0</v>
      </c>
      <c r="M11" s="0" t="n">
        <v>0</v>
      </c>
      <c r="N11" s="0" t="n">
        <v>397.39</v>
      </c>
      <c r="O11" s="0" t="n">
        <v>65013881</v>
      </c>
      <c r="P11" s="0" t="n">
        <v>0</v>
      </c>
      <c r="Q11" s="0" t="s">
        <v>168</v>
      </c>
      <c r="R11" s="0" t="s">
        <v>169</v>
      </c>
      <c r="S11" s="0" t="n">
        <v>1</v>
      </c>
      <c r="T11" s="0" t="n">
        <v>1</v>
      </c>
      <c r="U11" s="0" t="n">
        <v>0.01</v>
      </c>
      <c r="Y11" s="0" t="s">
        <v>174</v>
      </c>
      <c r="Z11" s="0" t="n">
        <v>334.51</v>
      </c>
      <c r="AA11" s="0" t="n">
        <v>3.9</v>
      </c>
      <c r="AB11" s="0" t="n">
        <v>4.1</v>
      </c>
      <c r="AC11" s="0" t="n">
        <v>0</v>
      </c>
      <c r="AD11" s="145" t="s">
        <v>201</v>
      </c>
      <c r="AE11" s="0" t="n">
        <v>1071</v>
      </c>
      <c r="AF11" s="0" t="n">
        <v>-0.2</v>
      </c>
      <c r="AG11" s="0" t="n">
        <v>0</v>
      </c>
      <c r="AH11" s="0" t="n">
        <v>1402489467</v>
      </c>
      <c r="AI11" s="0" t="n">
        <v>1402490538</v>
      </c>
      <c r="AJ11" s="0" t="n">
        <v>0</v>
      </c>
    </row>
    <row collapsed="false" customFormat="false" customHeight="false" hidden="false" ht="13.3" outlineLevel="0" r="12">
      <c r="A12" s="0" t="n">
        <v>1988650197</v>
      </c>
      <c r="B12" s="0" t="s">
        <v>202</v>
      </c>
      <c r="C12" s="0" t="n">
        <v>1</v>
      </c>
      <c r="D12" s="0" t="n">
        <v>11.2</v>
      </c>
      <c r="E12" s="0" t="s">
        <v>203</v>
      </c>
      <c r="F12" s="0" t="n">
        <v>1.473</v>
      </c>
      <c r="G12" s="0" t="n">
        <v>1.47287</v>
      </c>
      <c r="H12" s="0" t="n">
        <v>0</v>
      </c>
      <c r="I12" s="0" t="s">
        <v>204</v>
      </c>
      <c r="J12" s="0" t="n">
        <v>1.47287</v>
      </c>
      <c r="K12" s="0" t="n">
        <v>-54.61</v>
      </c>
      <c r="L12" s="0" t="n">
        <v>0</v>
      </c>
      <c r="M12" s="0" t="n">
        <v>0</v>
      </c>
      <c r="N12" s="0" t="n">
        <v>133.91</v>
      </c>
      <c r="O12" s="0" t="n">
        <v>65013881</v>
      </c>
      <c r="P12" s="0" t="n">
        <v>0</v>
      </c>
      <c r="Q12" s="0" t="s">
        <v>168</v>
      </c>
      <c r="R12" s="0" t="s">
        <v>169</v>
      </c>
      <c r="S12" s="0" t="n">
        <v>1</v>
      </c>
      <c r="T12" s="0" t="n">
        <v>1</v>
      </c>
      <c r="U12" s="0" t="n">
        <v>0.0001</v>
      </c>
      <c r="Y12" s="0" t="s">
        <v>174</v>
      </c>
      <c r="Z12" s="0" t="n">
        <v>79.3</v>
      </c>
      <c r="AA12" s="0" t="n">
        <v>1.3</v>
      </c>
      <c r="AB12" s="0" t="n">
        <v>1.3</v>
      </c>
      <c r="AC12" s="0" t="n">
        <v>0</v>
      </c>
      <c r="AD12" s="145" t="s">
        <v>205</v>
      </c>
      <c r="AE12" s="0" t="n">
        <v>326</v>
      </c>
      <c r="AF12" s="0" t="n">
        <v>0</v>
      </c>
      <c r="AG12" s="0" t="n">
        <v>0</v>
      </c>
      <c r="AH12" s="0" t="n">
        <v>1402504230</v>
      </c>
      <c r="AI12" s="0" t="n">
        <v>1402504556</v>
      </c>
      <c r="AJ12" s="0" t="n">
        <v>0</v>
      </c>
    </row>
    <row collapsed="false" customFormat="false" customHeight="false" hidden="false" ht="13.3" outlineLevel="0" r="13">
      <c r="A13" s="0" t="n">
        <v>1988730752</v>
      </c>
      <c r="B13" s="0" t="s">
        <v>206</v>
      </c>
      <c r="C13" s="0" t="n">
        <v>1</v>
      </c>
      <c r="D13" s="0" t="n">
        <v>7</v>
      </c>
      <c r="E13" s="0" t="s">
        <v>180</v>
      </c>
      <c r="F13" s="0" t="n">
        <v>138.101</v>
      </c>
      <c r="G13" s="0" t="n">
        <v>0</v>
      </c>
      <c r="H13" s="0" t="n">
        <v>0</v>
      </c>
      <c r="I13" s="0" t="s">
        <v>207</v>
      </c>
      <c r="J13" s="0" t="n">
        <v>138.153</v>
      </c>
      <c r="K13" s="0" t="n">
        <v>-34.1</v>
      </c>
      <c r="L13" s="0" t="n">
        <v>0</v>
      </c>
      <c r="M13" s="0" t="n">
        <v>0</v>
      </c>
      <c r="N13" s="0" t="n">
        <v>-356.58</v>
      </c>
      <c r="O13" s="0" t="n">
        <v>65013881</v>
      </c>
      <c r="P13" s="0" t="n">
        <v>0</v>
      </c>
      <c r="Q13" s="0" t="s">
        <v>168</v>
      </c>
      <c r="S13" s="0" t="n">
        <v>1</v>
      </c>
      <c r="T13" s="0" t="n">
        <v>1</v>
      </c>
      <c r="U13" s="0" t="n">
        <v>0.01</v>
      </c>
      <c r="Y13" s="0" t="s">
        <v>174</v>
      </c>
      <c r="Z13" s="0" t="n">
        <v>-390.68</v>
      </c>
      <c r="AA13" s="0" t="n">
        <v>-5.2</v>
      </c>
      <c r="AB13" s="0" t="n">
        <v>0</v>
      </c>
      <c r="AC13" s="0" t="n">
        <v>0</v>
      </c>
      <c r="AD13" s="145" t="s">
        <v>208</v>
      </c>
      <c r="AE13" s="0" t="n">
        <v>1156</v>
      </c>
      <c r="AF13" s="0" t="n">
        <v>0</v>
      </c>
      <c r="AG13" s="0" t="n">
        <v>0</v>
      </c>
      <c r="AH13" s="0" t="n">
        <v>1402569581</v>
      </c>
      <c r="AI13" s="0" t="n">
        <v>1402570737</v>
      </c>
      <c r="AJ13" s="0" t="n">
        <v>0</v>
      </c>
    </row>
    <row collapsed="false" customFormat="false" customHeight="false" hidden="false" ht="13.3" outlineLevel="0" r="14">
      <c r="A14" s="0" t="n">
        <v>1988730846</v>
      </c>
      <c r="B14" s="0" t="s">
        <v>209</v>
      </c>
      <c r="C14" s="0" t="n">
        <v>0</v>
      </c>
      <c r="D14" s="0" t="n">
        <v>7</v>
      </c>
      <c r="E14" s="0" t="s">
        <v>180</v>
      </c>
      <c r="F14" s="0" t="n">
        <v>138.197</v>
      </c>
      <c r="G14" s="0" t="n">
        <v>138.197</v>
      </c>
      <c r="H14" s="0" t="n">
        <v>0</v>
      </c>
      <c r="I14" s="0" t="s">
        <v>210</v>
      </c>
      <c r="J14" s="0" t="n">
        <v>138.272</v>
      </c>
      <c r="K14" s="0" t="n">
        <v>-34.12</v>
      </c>
      <c r="L14" s="0" t="n">
        <v>0</v>
      </c>
      <c r="M14" s="0" t="n">
        <v>0</v>
      </c>
      <c r="N14" s="0" t="n">
        <v>514.31</v>
      </c>
      <c r="O14" s="0" t="n">
        <v>65013881</v>
      </c>
      <c r="P14" s="0" t="n">
        <v>0</v>
      </c>
      <c r="Q14" s="0" t="s">
        <v>168</v>
      </c>
      <c r="S14" s="0" t="n">
        <v>1</v>
      </c>
      <c r="T14" s="0" t="n">
        <v>1</v>
      </c>
      <c r="U14" s="0" t="n">
        <v>0.01</v>
      </c>
      <c r="Y14" s="0" t="s">
        <v>170</v>
      </c>
      <c r="Z14" s="0" t="n">
        <v>480.19</v>
      </c>
      <c r="AA14" s="0" t="n">
        <v>7.5</v>
      </c>
      <c r="AB14" s="0" t="n">
        <v>0</v>
      </c>
      <c r="AC14" s="0" t="n">
        <v>0</v>
      </c>
      <c r="AD14" s="145" t="s">
        <v>211</v>
      </c>
      <c r="AE14" s="0" t="n">
        <v>320</v>
      </c>
      <c r="AF14" s="0" t="n">
        <v>0</v>
      </c>
      <c r="AG14" s="0" t="n">
        <v>0</v>
      </c>
      <c r="AH14" s="0" t="n">
        <v>1402566642</v>
      </c>
      <c r="AI14" s="0" t="n">
        <v>1402566962</v>
      </c>
      <c r="AJ14" s="0" t="n">
        <v>0</v>
      </c>
    </row>
    <row collapsed="false" customFormat="false" customHeight="false" hidden="false" ht="13.3" outlineLevel="0" r="15">
      <c r="A15" s="0" t="n">
        <v>1988737641</v>
      </c>
      <c r="B15" s="0" t="s">
        <v>212</v>
      </c>
      <c r="C15" s="0" t="n">
        <v>1</v>
      </c>
      <c r="D15" s="0" t="n">
        <v>11.32</v>
      </c>
      <c r="E15" s="0" t="s">
        <v>184</v>
      </c>
      <c r="F15" s="0" t="n">
        <v>1.43897</v>
      </c>
      <c r="G15" s="0" t="n">
        <v>0</v>
      </c>
      <c r="H15" s="0" t="n">
        <v>0</v>
      </c>
      <c r="I15" s="0" t="s">
        <v>213</v>
      </c>
      <c r="J15" s="0" t="n">
        <v>1.43999</v>
      </c>
      <c r="K15" s="0" t="n">
        <v>-55.15</v>
      </c>
      <c r="L15" s="0" t="n">
        <v>0</v>
      </c>
      <c r="M15" s="0" t="n">
        <v>0</v>
      </c>
      <c r="N15" s="0" t="n">
        <v>-1084.98</v>
      </c>
      <c r="O15" s="0" t="n">
        <v>65013881</v>
      </c>
      <c r="P15" s="0" t="n">
        <v>0</v>
      </c>
      <c r="Q15" s="0" t="s">
        <v>168</v>
      </c>
      <c r="S15" s="0" t="n">
        <v>1</v>
      </c>
      <c r="T15" s="0" t="n">
        <v>1</v>
      </c>
      <c r="U15" s="0" t="n">
        <v>0.0001</v>
      </c>
      <c r="Y15" s="0" t="s">
        <v>174</v>
      </c>
      <c r="Z15" s="0" t="n">
        <v>-1140.13</v>
      </c>
      <c r="AA15" s="0" t="n">
        <v>-10.2</v>
      </c>
      <c r="AB15" s="0" t="n">
        <v>0</v>
      </c>
      <c r="AC15" s="0" t="n">
        <v>0</v>
      </c>
      <c r="AD15" s="145" t="s">
        <v>214</v>
      </c>
      <c r="AE15" s="0" t="n">
        <v>1747</v>
      </c>
      <c r="AF15" s="0" t="n">
        <v>0</v>
      </c>
      <c r="AG15" s="0" t="n">
        <v>0</v>
      </c>
      <c r="AH15" s="0" t="n">
        <v>1402569357</v>
      </c>
      <c r="AI15" s="0" t="n">
        <v>1402571104</v>
      </c>
      <c r="AJ15" s="0" t="n">
        <v>0</v>
      </c>
    </row>
    <row collapsed="false" customFormat="false" customHeight="false" hidden="false" ht="13.3" outlineLevel="0" r="16">
      <c r="A16" s="0" t="n">
        <v>1988738059</v>
      </c>
      <c r="B16" s="0" t="s">
        <v>215</v>
      </c>
      <c r="C16" s="0" t="n">
        <v>1</v>
      </c>
      <c r="D16" s="0" t="n">
        <v>10.4</v>
      </c>
      <c r="E16" s="0" t="s">
        <v>203</v>
      </c>
      <c r="F16" s="0" t="n">
        <v>1.46997</v>
      </c>
      <c r="G16" s="0" t="n">
        <v>1.46931</v>
      </c>
      <c r="H16" s="0" t="n">
        <v>0</v>
      </c>
      <c r="I16" s="0" t="s">
        <v>216</v>
      </c>
      <c r="J16" s="0" t="n">
        <v>1.469</v>
      </c>
      <c r="K16" s="0" t="n">
        <v>-50.66</v>
      </c>
      <c r="L16" s="0" t="n">
        <v>0</v>
      </c>
      <c r="M16" s="0" t="n">
        <v>0</v>
      </c>
      <c r="N16" s="0" t="n">
        <v>928.88</v>
      </c>
      <c r="O16" s="0" t="n">
        <v>65013881</v>
      </c>
      <c r="P16" s="0" t="n">
        <v>0</v>
      </c>
      <c r="Q16" s="0" t="s">
        <v>168</v>
      </c>
      <c r="S16" s="0" t="n">
        <v>1</v>
      </c>
      <c r="T16" s="0" t="n">
        <v>1</v>
      </c>
      <c r="U16" s="0" t="n">
        <v>0.0001</v>
      </c>
      <c r="Y16" s="0" t="s">
        <v>174</v>
      </c>
      <c r="Z16" s="0" t="n">
        <v>878.22</v>
      </c>
      <c r="AA16" s="0" t="n">
        <v>9.7</v>
      </c>
      <c r="AB16" s="0" t="n">
        <v>6.6</v>
      </c>
      <c r="AC16" s="0" t="n">
        <v>0</v>
      </c>
      <c r="AD16" s="145" t="s">
        <v>217</v>
      </c>
      <c r="AE16" s="0" t="n">
        <v>1831</v>
      </c>
      <c r="AF16" s="0" t="n">
        <v>0</v>
      </c>
      <c r="AG16" s="0" t="n">
        <v>0</v>
      </c>
      <c r="AH16" s="0" t="n">
        <v>1402569563</v>
      </c>
      <c r="AI16" s="0" t="n">
        <v>1402571394</v>
      </c>
      <c r="AJ16" s="0" t="n">
        <v>0</v>
      </c>
    </row>
    <row collapsed="false" customFormat="false" customHeight="false" hidden="false" ht="13.3" outlineLevel="0" r="17">
      <c r="A17" s="0" t="n">
        <v>1988743176</v>
      </c>
      <c r="B17" s="0" t="s">
        <v>218</v>
      </c>
      <c r="C17" s="0" t="n">
        <v>1</v>
      </c>
      <c r="D17" s="0" t="n">
        <v>11.32</v>
      </c>
      <c r="E17" s="0" t="s">
        <v>184</v>
      </c>
      <c r="F17" s="0" t="n">
        <v>1.439</v>
      </c>
      <c r="G17" s="0" t="n">
        <v>1.43834</v>
      </c>
      <c r="H17" s="0" t="n">
        <v>0</v>
      </c>
      <c r="I17" s="0" t="s">
        <v>219</v>
      </c>
      <c r="J17" s="0" t="n">
        <v>1.43803</v>
      </c>
      <c r="K17" s="0" t="n">
        <v>-55.12</v>
      </c>
      <c r="L17" s="0" t="n">
        <v>0</v>
      </c>
      <c r="M17" s="0" t="n">
        <v>0</v>
      </c>
      <c r="N17" s="0" t="n">
        <v>1032.11</v>
      </c>
      <c r="O17" s="0" t="n">
        <v>65013881</v>
      </c>
      <c r="P17" s="0" t="n">
        <v>0</v>
      </c>
      <c r="Q17" s="0" t="s">
        <v>168</v>
      </c>
      <c r="S17" s="0" t="n">
        <v>1</v>
      </c>
      <c r="T17" s="0" t="n">
        <v>1</v>
      </c>
      <c r="U17" s="0" t="n">
        <v>0.0001</v>
      </c>
      <c r="Y17" s="0" t="s">
        <v>174</v>
      </c>
      <c r="Z17" s="0" t="n">
        <v>976.99</v>
      </c>
      <c r="AA17" s="0" t="n">
        <v>9.7</v>
      </c>
      <c r="AB17" s="0" t="n">
        <v>6.6</v>
      </c>
      <c r="AC17" s="0" t="n">
        <v>0</v>
      </c>
      <c r="AD17" s="145" t="s">
        <v>220</v>
      </c>
      <c r="AE17" s="0" t="n">
        <v>327</v>
      </c>
      <c r="AF17" s="0" t="n">
        <v>0</v>
      </c>
      <c r="AG17" s="0" t="n">
        <v>0</v>
      </c>
      <c r="AH17" s="0" t="n">
        <v>1402576249</v>
      </c>
      <c r="AI17" s="0" t="n">
        <v>1402576576</v>
      </c>
      <c r="AJ17" s="0" t="n">
        <v>0</v>
      </c>
    </row>
    <row collapsed="false" customFormat="false" customHeight="false" hidden="false" ht="13.3" outlineLevel="0" r="18">
      <c r="A18" s="0" t="n">
        <v>1988760877</v>
      </c>
      <c r="B18" s="0" t="s">
        <v>221</v>
      </c>
      <c r="C18" s="0" t="n">
        <v>0</v>
      </c>
      <c r="D18" s="0" t="n">
        <v>11</v>
      </c>
      <c r="E18" s="0" t="s">
        <v>180</v>
      </c>
      <c r="F18" s="0" t="n">
        <v>138.205</v>
      </c>
      <c r="G18" s="0" t="n">
        <v>138.414</v>
      </c>
      <c r="H18" s="0" t="n">
        <v>0</v>
      </c>
      <c r="I18" s="0" t="s">
        <v>222</v>
      </c>
      <c r="J18" s="0" t="n">
        <v>138.454</v>
      </c>
      <c r="K18" s="0" t="n">
        <v>-53.7</v>
      </c>
      <c r="L18" s="0" t="n">
        <v>0</v>
      </c>
      <c r="M18" s="0" t="n">
        <v>0</v>
      </c>
      <c r="N18" s="0" t="n">
        <v>2684.16</v>
      </c>
      <c r="O18" s="0" t="n">
        <v>65013881</v>
      </c>
      <c r="P18" s="0" t="n">
        <v>0</v>
      </c>
      <c r="Q18" s="0" t="s">
        <v>168</v>
      </c>
      <c r="S18" s="0" t="n">
        <v>1</v>
      </c>
      <c r="T18" s="0" t="n">
        <v>1</v>
      </c>
      <c r="U18" s="0" t="n">
        <v>0.01</v>
      </c>
      <c r="Y18" s="0" t="s">
        <v>170</v>
      </c>
      <c r="Z18" s="0" t="n">
        <v>2630.46</v>
      </c>
      <c r="AA18" s="0" t="n">
        <v>24.9</v>
      </c>
      <c r="AB18" s="0" t="n">
        <v>20.9</v>
      </c>
      <c r="AC18" s="0" t="n">
        <v>0</v>
      </c>
      <c r="AD18" s="145" t="s">
        <v>223</v>
      </c>
      <c r="AE18" s="0" t="n">
        <v>8255</v>
      </c>
      <c r="AF18" s="0" t="n">
        <v>0</v>
      </c>
      <c r="AG18" s="0" t="n">
        <v>0</v>
      </c>
      <c r="AH18" s="0" t="n">
        <v>1402643200</v>
      </c>
      <c r="AI18" s="0" t="n">
        <v>1402651455</v>
      </c>
      <c r="AJ18" s="0" t="n">
        <v>0</v>
      </c>
    </row>
    <row collapsed="false" customFormat="false" customHeight="false" hidden="false" ht="13.3" outlineLevel="0" r="19">
      <c r="A19" s="0" t="n">
        <v>1988768295</v>
      </c>
      <c r="B19" s="0" t="s">
        <v>224</v>
      </c>
      <c r="C19" s="0" t="n">
        <v>0</v>
      </c>
      <c r="D19" s="0" t="n">
        <v>10.94</v>
      </c>
      <c r="E19" s="0" t="s">
        <v>166</v>
      </c>
      <c r="F19" s="0" t="n">
        <v>171.801</v>
      </c>
      <c r="G19" s="0" t="n">
        <v>171.701</v>
      </c>
      <c r="H19" s="0" t="n">
        <v>171.901</v>
      </c>
      <c r="I19" s="0" t="s">
        <v>225</v>
      </c>
      <c r="J19" s="0" t="n">
        <v>171.695</v>
      </c>
      <c r="K19" s="0" t="n">
        <v>-66.32</v>
      </c>
      <c r="L19" s="0" t="n">
        <v>0</v>
      </c>
      <c r="M19" s="0" t="n">
        <v>0</v>
      </c>
      <c r="N19" s="0" t="n">
        <v>-1137.01</v>
      </c>
      <c r="O19" s="0" t="n">
        <v>65013881</v>
      </c>
      <c r="P19" s="0" t="n">
        <v>789</v>
      </c>
      <c r="Q19" s="0" t="s">
        <v>168</v>
      </c>
      <c r="R19" s="0" t="s">
        <v>226</v>
      </c>
      <c r="S19" s="0" t="n">
        <v>1</v>
      </c>
      <c r="T19" s="0" t="n">
        <v>1</v>
      </c>
      <c r="U19" s="0" t="n">
        <v>0.01</v>
      </c>
      <c r="Y19" s="0" t="s">
        <v>170</v>
      </c>
      <c r="Z19" s="0" t="n">
        <v>-1203.33</v>
      </c>
      <c r="AA19" s="0" t="n">
        <v>-10.6</v>
      </c>
      <c r="AB19" s="0" t="n">
        <v>-10</v>
      </c>
      <c r="AC19" s="0" t="n">
        <v>10</v>
      </c>
      <c r="AD19" s="145" t="s">
        <v>227</v>
      </c>
      <c r="AE19" s="0" t="n">
        <v>146</v>
      </c>
      <c r="AF19" s="0" t="n">
        <v>-0.6</v>
      </c>
      <c r="AG19" s="0" t="n">
        <v>0</v>
      </c>
      <c r="AH19" s="0" t="n">
        <v>1402587097</v>
      </c>
      <c r="AI19" s="0" t="n">
        <v>1402587243</v>
      </c>
      <c r="AJ19" s="0" t="n">
        <v>0</v>
      </c>
    </row>
    <row collapsed="false" customFormat="false" customHeight="false" hidden="false" ht="13.3" outlineLevel="0" r="20">
      <c r="A20" s="0" t="n">
        <v>1988770866</v>
      </c>
      <c r="B20" s="0" t="s">
        <v>228</v>
      </c>
      <c r="C20" s="0" t="n">
        <v>0</v>
      </c>
      <c r="D20" s="0" t="n">
        <v>7.13</v>
      </c>
      <c r="E20" s="0" t="s">
        <v>180</v>
      </c>
      <c r="F20" s="0" t="n">
        <v>138.1</v>
      </c>
      <c r="G20" s="0" t="n">
        <v>137.95</v>
      </c>
      <c r="H20" s="0" t="n">
        <v>138.2</v>
      </c>
      <c r="I20" s="0" t="s">
        <v>229</v>
      </c>
      <c r="J20" s="0" t="n">
        <v>138.114</v>
      </c>
      <c r="K20" s="0" t="n">
        <v>-34.74</v>
      </c>
      <c r="L20" s="0" t="n">
        <v>0</v>
      </c>
      <c r="M20" s="0" t="n">
        <v>0</v>
      </c>
      <c r="N20" s="0" t="n">
        <v>97.84</v>
      </c>
      <c r="O20" s="0" t="n">
        <v>65013881</v>
      </c>
      <c r="P20" s="0" t="n">
        <v>789</v>
      </c>
      <c r="Q20" s="0" t="s">
        <v>168</v>
      </c>
      <c r="R20" s="0" t="s">
        <v>226</v>
      </c>
      <c r="S20" s="0" t="n">
        <v>1</v>
      </c>
      <c r="T20" s="0" t="n">
        <v>1</v>
      </c>
      <c r="U20" s="0" t="n">
        <v>0.01</v>
      </c>
      <c r="Y20" s="0" t="s">
        <v>170</v>
      </c>
      <c r="Z20" s="0" t="n">
        <v>63.1</v>
      </c>
      <c r="AA20" s="0" t="n">
        <v>1.4</v>
      </c>
      <c r="AB20" s="0" t="n">
        <v>-15</v>
      </c>
      <c r="AC20" s="0" t="n">
        <v>10</v>
      </c>
      <c r="AD20" s="145" t="s">
        <v>230</v>
      </c>
      <c r="AE20" s="0" t="n">
        <v>63</v>
      </c>
      <c r="AF20" s="0" t="n">
        <v>0</v>
      </c>
      <c r="AG20" s="0" t="n">
        <v>0</v>
      </c>
      <c r="AH20" s="0" t="n">
        <v>1402587890</v>
      </c>
      <c r="AI20" s="0" t="n">
        <v>1402587953</v>
      </c>
      <c r="AJ20" s="0" t="n">
        <v>0</v>
      </c>
    </row>
    <row collapsed="false" customFormat="false" customHeight="false" hidden="false" ht="13.3" outlineLevel="0" r="21">
      <c r="A21" s="0" t="n">
        <v>1988771444</v>
      </c>
      <c r="B21" s="0" t="s">
        <v>231</v>
      </c>
      <c r="C21" s="0" t="n">
        <v>0</v>
      </c>
      <c r="D21" s="0" t="n">
        <v>11</v>
      </c>
      <c r="E21" s="0" t="s">
        <v>180</v>
      </c>
      <c r="F21" s="0" t="n">
        <v>138.12</v>
      </c>
      <c r="G21" s="0" t="n">
        <v>137.97</v>
      </c>
      <c r="H21" s="0" t="n">
        <v>0</v>
      </c>
      <c r="I21" s="0" t="s">
        <v>232</v>
      </c>
      <c r="J21" s="0" t="n">
        <v>138.136</v>
      </c>
      <c r="K21" s="0" t="n">
        <v>-53.6</v>
      </c>
      <c r="L21" s="0" t="n">
        <v>0</v>
      </c>
      <c r="M21" s="0" t="n">
        <v>0</v>
      </c>
      <c r="N21" s="0" t="n">
        <v>172.57</v>
      </c>
      <c r="O21" s="0" t="n">
        <v>65013881</v>
      </c>
      <c r="P21" s="0" t="n">
        <v>0</v>
      </c>
      <c r="Q21" s="0" t="s">
        <v>168</v>
      </c>
      <c r="S21" s="0" t="n">
        <v>1</v>
      </c>
      <c r="T21" s="0" t="n">
        <v>1</v>
      </c>
      <c r="U21" s="0" t="n">
        <v>0.01</v>
      </c>
      <c r="Y21" s="0" t="s">
        <v>170</v>
      </c>
      <c r="Z21" s="0" t="n">
        <v>118.97</v>
      </c>
      <c r="AA21" s="0" t="n">
        <v>1.6</v>
      </c>
      <c r="AB21" s="0" t="n">
        <v>-15</v>
      </c>
      <c r="AC21" s="0" t="n">
        <v>0</v>
      </c>
      <c r="AD21" s="145" t="s">
        <v>233</v>
      </c>
      <c r="AE21" s="0" t="n">
        <v>677</v>
      </c>
      <c r="AF21" s="0" t="n">
        <v>0</v>
      </c>
      <c r="AG21" s="0" t="n">
        <v>0</v>
      </c>
      <c r="AH21" s="0" t="n">
        <v>1402588097</v>
      </c>
      <c r="AI21" s="0" t="n">
        <v>1402588774</v>
      </c>
      <c r="AJ21" s="0" t="n">
        <v>0</v>
      </c>
    </row>
    <row collapsed="false" customFormat="false" customHeight="false" hidden="false" ht="13.3" outlineLevel="0" r="22">
      <c r="A22" s="0" t="n">
        <v>1988774262</v>
      </c>
      <c r="B22" s="0" t="s">
        <v>234</v>
      </c>
      <c r="C22" s="0" t="n">
        <v>0</v>
      </c>
      <c r="D22" s="0" t="n">
        <v>7.62</v>
      </c>
      <c r="E22" s="0" t="s">
        <v>203</v>
      </c>
      <c r="F22" s="0" t="n">
        <v>1.471</v>
      </c>
      <c r="G22" s="0" t="n">
        <v>1.47112</v>
      </c>
      <c r="H22" s="0" t="n">
        <v>1.472</v>
      </c>
      <c r="I22" s="0" t="s">
        <v>235</v>
      </c>
      <c r="J22" s="0" t="n">
        <v>1.47107</v>
      </c>
      <c r="K22" s="0" t="n">
        <v>-37.15</v>
      </c>
      <c r="L22" s="0" t="n">
        <v>0</v>
      </c>
      <c r="M22" s="0" t="n">
        <v>0</v>
      </c>
      <c r="N22" s="0" t="n">
        <v>49.1</v>
      </c>
      <c r="O22" s="0" t="n">
        <v>65013881</v>
      </c>
      <c r="P22" s="0" t="n">
        <v>789</v>
      </c>
      <c r="Q22" s="0" t="s">
        <v>168</v>
      </c>
      <c r="R22" s="0" t="s">
        <v>236</v>
      </c>
      <c r="S22" s="0" t="n">
        <v>1</v>
      </c>
      <c r="T22" s="0" t="n">
        <v>1</v>
      </c>
      <c r="U22" s="0" t="n">
        <v>0.0001</v>
      </c>
      <c r="Y22" s="0" t="s">
        <v>170</v>
      </c>
      <c r="Z22" s="0" t="n">
        <v>11.95</v>
      </c>
      <c r="AA22" s="0" t="n">
        <v>0.7</v>
      </c>
      <c r="AB22" s="0" t="n">
        <v>1.2</v>
      </c>
      <c r="AC22" s="0" t="n">
        <v>10</v>
      </c>
      <c r="AD22" s="145" t="s">
        <v>237</v>
      </c>
      <c r="AE22" s="0" t="n">
        <v>854</v>
      </c>
      <c r="AF22" s="0" t="n">
        <v>-0.5</v>
      </c>
      <c r="AG22" s="0" t="n">
        <v>0</v>
      </c>
      <c r="AH22" s="0" t="n">
        <v>1402589324</v>
      </c>
      <c r="AI22" s="0" t="n">
        <v>1402590178</v>
      </c>
      <c r="AJ22" s="0" t="n">
        <v>0</v>
      </c>
    </row>
    <row collapsed="false" customFormat="false" customHeight="false" hidden="false" ht="13.3" outlineLevel="0" r="23">
      <c r="A23" s="0" t="n">
        <v>1988776015</v>
      </c>
      <c r="B23" s="0" t="s">
        <v>238</v>
      </c>
      <c r="C23" s="0" t="n">
        <v>0</v>
      </c>
      <c r="D23" s="0" t="n">
        <v>5</v>
      </c>
      <c r="E23" s="0" t="s">
        <v>203</v>
      </c>
      <c r="F23" s="0" t="n">
        <v>1.47102</v>
      </c>
      <c r="G23" s="0" t="n">
        <v>1.46952</v>
      </c>
      <c r="H23" s="0" t="n">
        <v>0</v>
      </c>
      <c r="I23" s="0" t="s">
        <v>239</v>
      </c>
      <c r="J23" s="0" t="n">
        <v>1.47001</v>
      </c>
      <c r="K23" s="0" t="n">
        <v>-24.37</v>
      </c>
      <c r="L23" s="0" t="n">
        <v>0</v>
      </c>
      <c r="M23" s="0" t="n">
        <v>0</v>
      </c>
      <c r="N23" s="0" t="n">
        <v>-464.95</v>
      </c>
      <c r="O23" s="0" t="n">
        <v>65013881</v>
      </c>
      <c r="P23" s="0" t="n">
        <v>0</v>
      </c>
      <c r="Q23" s="0" t="s">
        <v>168</v>
      </c>
      <c r="S23" s="0" t="n">
        <v>1</v>
      </c>
      <c r="T23" s="0" t="n">
        <v>1</v>
      </c>
      <c r="U23" s="0" t="n">
        <v>0.0001</v>
      </c>
      <c r="Y23" s="0" t="s">
        <v>170</v>
      </c>
      <c r="Z23" s="0" t="n">
        <v>-489.32</v>
      </c>
      <c r="AA23" s="0" t="n">
        <v>-10.1</v>
      </c>
      <c r="AB23" s="0" t="n">
        <v>-15</v>
      </c>
      <c r="AC23" s="0" t="n">
        <v>0</v>
      </c>
      <c r="AD23" s="145" t="s">
        <v>240</v>
      </c>
      <c r="AE23" s="0" t="n">
        <v>537</v>
      </c>
      <c r="AF23" s="0" t="n">
        <v>0</v>
      </c>
      <c r="AG23" s="0" t="n">
        <v>0</v>
      </c>
      <c r="AH23" s="0" t="n">
        <v>1402590268</v>
      </c>
      <c r="AI23" s="0" t="n">
        <v>1402590805</v>
      </c>
      <c r="AJ23" s="0" t="n">
        <v>0</v>
      </c>
    </row>
    <row collapsed="false" customFormat="false" customHeight="false" hidden="false" ht="13.3" outlineLevel="0" r="24">
      <c r="A24" s="0" t="n">
        <v>1988780302</v>
      </c>
      <c r="B24" s="0" t="s">
        <v>241</v>
      </c>
      <c r="C24" s="0" t="n">
        <v>1</v>
      </c>
      <c r="D24" s="0" t="n">
        <v>11.31</v>
      </c>
      <c r="E24" s="0" t="s">
        <v>203</v>
      </c>
      <c r="F24" s="0" t="n">
        <v>1.47003</v>
      </c>
      <c r="G24" s="0" t="n">
        <v>1.46966</v>
      </c>
      <c r="H24" s="0" t="n">
        <v>1.469</v>
      </c>
      <c r="I24" s="0" t="s">
        <v>242</v>
      </c>
      <c r="J24" s="0" t="n">
        <v>1.46967</v>
      </c>
      <c r="K24" s="0" t="n">
        <v>-55.14</v>
      </c>
      <c r="L24" s="0" t="n">
        <v>0</v>
      </c>
      <c r="M24" s="0" t="n">
        <v>0</v>
      </c>
      <c r="N24" s="0" t="n">
        <v>375.15</v>
      </c>
      <c r="O24" s="0" t="n">
        <v>65013881</v>
      </c>
      <c r="P24" s="0" t="n">
        <v>789</v>
      </c>
      <c r="Q24" s="0" t="s">
        <v>168</v>
      </c>
      <c r="R24" s="0" t="s">
        <v>236</v>
      </c>
      <c r="S24" s="0" t="n">
        <v>1</v>
      </c>
      <c r="T24" s="0" t="n">
        <v>1</v>
      </c>
      <c r="U24" s="0" t="n">
        <v>0.0001</v>
      </c>
      <c r="Y24" s="0" t="s">
        <v>174</v>
      </c>
      <c r="Z24" s="0" t="n">
        <v>320.01</v>
      </c>
      <c r="AA24" s="0" t="n">
        <v>3.6</v>
      </c>
      <c r="AB24" s="0" t="n">
        <v>3.7</v>
      </c>
      <c r="AC24" s="0" t="n">
        <v>10.3</v>
      </c>
      <c r="AD24" s="145" t="s">
        <v>243</v>
      </c>
      <c r="AE24" s="0" t="n">
        <v>148</v>
      </c>
      <c r="AF24" s="0" t="n">
        <v>-0.1</v>
      </c>
      <c r="AG24" s="0" t="n">
        <v>0</v>
      </c>
      <c r="AH24" s="0" t="n">
        <v>1402592474</v>
      </c>
      <c r="AI24" s="0" t="n">
        <v>1402592622</v>
      </c>
      <c r="AJ24" s="0" t="n">
        <v>0</v>
      </c>
    </row>
    <row collapsed="false" customFormat="false" customHeight="false" hidden="false" ht="13.3" outlineLevel="0" r="25">
      <c r="A25" s="0" t="n">
        <v>1988903457</v>
      </c>
      <c r="B25" s="0" t="s">
        <v>244</v>
      </c>
      <c r="C25" s="0" t="n">
        <v>0</v>
      </c>
      <c r="D25" s="0" t="n">
        <v>11.73</v>
      </c>
      <c r="E25" s="0" t="s">
        <v>184</v>
      </c>
      <c r="F25" s="0" t="n">
        <v>1.442</v>
      </c>
      <c r="G25" s="0" t="n">
        <v>1.441</v>
      </c>
      <c r="H25" s="0" t="n">
        <v>1.443</v>
      </c>
      <c r="I25" s="0" t="s">
        <v>245</v>
      </c>
      <c r="J25" s="0" t="n">
        <v>1.44217</v>
      </c>
      <c r="K25" s="0" t="n">
        <v>-57.17</v>
      </c>
      <c r="L25" s="0" t="n">
        <v>0</v>
      </c>
      <c r="M25" s="0" t="n">
        <v>0</v>
      </c>
      <c r="N25" s="0" t="n">
        <v>187.19</v>
      </c>
      <c r="O25" s="0" t="n">
        <v>65013881</v>
      </c>
      <c r="P25" s="0" t="n">
        <v>789</v>
      </c>
      <c r="Q25" s="0" t="s">
        <v>168</v>
      </c>
      <c r="R25" s="0" t="s">
        <v>226</v>
      </c>
      <c r="S25" s="0" t="n">
        <v>1</v>
      </c>
      <c r="T25" s="0" t="n">
        <v>1</v>
      </c>
      <c r="U25" s="0" t="n">
        <v>0.0001</v>
      </c>
      <c r="Y25" s="0" t="s">
        <v>170</v>
      </c>
      <c r="Z25" s="0" t="n">
        <v>130.02</v>
      </c>
      <c r="AA25" s="0" t="n">
        <v>1.7</v>
      </c>
      <c r="AB25" s="0" t="n">
        <v>-10</v>
      </c>
      <c r="AC25" s="0" t="n">
        <v>10</v>
      </c>
      <c r="AD25" s="145" t="s">
        <v>246</v>
      </c>
      <c r="AE25" s="0" t="n">
        <v>14</v>
      </c>
      <c r="AF25" s="0" t="n">
        <v>0</v>
      </c>
      <c r="AG25" s="0" t="n">
        <v>0</v>
      </c>
      <c r="AH25" s="0" t="n">
        <v>1402674639</v>
      </c>
      <c r="AI25" s="0" t="n">
        <v>1402674653</v>
      </c>
      <c r="AJ25" s="0" t="n">
        <v>0</v>
      </c>
    </row>
    <row collapsed="false" customFormat="false" customHeight="false" hidden="false" ht="13.3" outlineLevel="0" r="26">
      <c r="A26" s="0" t="n">
        <v>1988903669</v>
      </c>
      <c r="B26" s="0" t="s">
        <v>247</v>
      </c>
      <c r="C26" s="0" t="n">
        <v>0</v>
      </c>
      <c r="D26" s="0" t="n">
        <v>11.26</v>
      </c>
      <c r="E26" s="0" t="s">
        <v>180</v>
      </c>
      <c r="F26" s="0" t="n">
        <v>138.2</v>
      </c>
      <c r="G26" s="0" t="n">
        <v>138.239</v>
      </c>
      <c r="H26" s="0" t="n">
        <v>138.3</v>
      </c>
      <c r="I26" s="0" t="s">
        <v>248</v>
      </c>
      <c r="J26" s="0" t="n">
        <v>138.3</v>
      </c>
      <c r="K26" s="0" t="n">
        <v>-54.88</v>
      </c>
      <c r="L26" s="0" t="n">
        <v>0</v>
      </c>
      <c r="M26" s="0" t="n">
        <v>0</v>
      </c>
      <c r="N26" s="0" t="n">
        <v>1102.74</v>
      </c>
      <c r="O26" s="0" t="n">
        <v>65013881</v>
      </c>
      <c r="P26" s="0" t="n">
        <v>789</v>
      </c>
      <c r="Q26" s="0" t="s">
        <v>168</v>
      </c>
      <c r="R26" s="0" t="s">
        <v>249</v>
      </c>
      <c r="S26" s="0" t="n">
        <v>1</v>
      </c>
      <c r="T26" s="0" t="n">
        <v>1</v>
      </c>
      <c r="U26" s="0" t="n">
        <v>0.01</v>
      </c>
      <c r="Y26" s="0" t="s">
        <v>170</v>
      </c>
      <c r="Z26" s="0" t="n">
        <v>1047.86</v>
      </c>
      <c r="AA26" s="0" t="n">
        <v>10</v>
      </c>
      <c r="AB26" s="0" t="n">
        <v>3.9</v>
      </c>
      <c r="AC26" s="0" t="n">
        <v>10</v>
      </c>
      <c r="AD26" s="145" t="s">
        <v>250</v>
      </c>
      <c r="AE26" s="0" t="n">
        <v>662</v>
      </c>
      <c r="AF26" s="0" t="n">
        <v>0</v>
      </c>
      <c r="AG26" s="0" t="n">
        <v>0</v>
      </c>
      <c r="AH26" s="0" t="n">
        <v>1402675594</v>
      </c>
      <c r="AI26" s="0" t="n">
        <v>1402676256</v>
      </c>
      <c r="AJ26" s="0" t="n">
        <v>0</v>
      </c>
    </row>
    <row collapsed="false" customFormat="false" customHeight="false" hidden="false" ht="13.3" outlineLevel="0" r="27">
      <c r="A27" s="0" t="n">
        <v>1988913759</v>
      </c>
      <c r="B27" s="0" t="s">
        <v>251</v>
      </c>
      <c r="C27" s="0" t="n">
        <v>1</v>
      </c>
      <c r="D27" s="0" t="n">
        <v>12.22</v>
      </c>
      <c r="E27" s="0" t="s">
        <v>203</v>
      </c>
      <c r="F27" s="0" t="n">
        <v>1.46995</v>
      </c>
      <c r="G27" s="0" t="n">
        <v>1.46985</v>
      </c>
      <c r="H27" s="0" t="n">
        <v>1.469</v>
      </c>
      <c r="I27" s="0" t="s">
        <v>252</v>
      </c>
      <c r="J27" s="0" t="n">
        <v>1.46987</v>
      </c>
      <c r="K27" s="0" t="n">
        <v>-59.52</v>
      </c>
      <c r="L27" s="0" t="n">
        <v>0</v>
      </c>
      <c r="M27" s="0" t="n">
        <v>0</v>
      </c>
      <c r="N27" s="0" t="n">
        <v>89.97</v>
      </c>
      <c r="O27" s="0" t="n">
        <v>65013881</v>
      </c>
      <c r="P27" s="0" t="n">
        <v>789</v>
      </c>
      <c r="Q27" s="0" t="s">
        <v>168</v>
      </c>
      <c r="R27" s="0" t="s">
        <v>236</v>
      </c>
      <c r="S27" s="0" t="n">
        <v>1</v>
      </c>
      <c r="T27" s="0" t="n">
        <v>1</v>
      </c>
      <c r="U27" s="0" t="n">
        <v>0.0001</v>
      </c>
      <c r="Y27" s="0" t="s">
        <v>174</v>
      </c>
      <c r="Z27" s="0" t="n">
        <v>30.45</v>
      </c>
      <c r="AA27" s="0" t="n">
        <v>0.8</v>
      </c>
      <c r="AB27" s="0" t="n">
        <v>1</v>
      </c>
      <c r="AC27" s="0" t="n">
        <v>9.5</v>
      </c>
      <c r="AD27" s="145" t="s">
        <v>243</v>
      </c>
      <c r="AE27" s="0" t="n">
        <v>148</v>
      </c>
      <c r="AF27" s="0" t="n">
        <v>-0.2</v>
      </c>
      <c r="AG27" s="0" t="n">
        <v>0</v>
      </c>
      <c r="AH27" s="0" t="n">
        <v>1402681763</v>
      </c>
      <c r="AI27" s="0" t="n">
        <v>1402681911</v>
      </c>
      <c r="AJ27" s="0" t="n">
        <v>0</v>
      </c>
    </row>
    <row collapsed="false" customFormat="true" customHeight="false" hidden="false" ht="13.3" outlineLevel="0" r="28" s="133">
      <c r="A28" s="0" t="n">
        <v>1988921979</v>
      </c>
      <c r="B28" s="0" t="s">
        <v>253</v>
      </c>
      <c r="C28" s="0" t="n">
        <v>1</v>
      </c>
      <c r="D28" s="0" t="n">
        <v>12.23</v>
      </c>
      <c r="E28" s="0" t="s">
        <v>203</v>
      </c>
      <c r="F28" s="0" t="n">
        <v>1.47</v>
      </c>
      <c r="G28" s="0" t="n">
        <v>1.46976</v>
      </c>
      <c r="H28" s="0" t="n">
        <v>1.469</v>
      </c>
      <c r="I28" s="0" t="s">
        <v>254</v>
      </c>
      <c r="J28" s="0" t="n">
        <v>1.46976</v>
      </c>
      <c r="K28" s="0" t="n">
        <v>-59.56</v>
      </c>
      <c r="L28" s="0" t="n">
        <v>0</v>
      </c>
      <c r="M28" s="0" t="n">
        <v>0</v>
      </c>
      <c r="N28" s="0" t="n">
        <v>270.06</v>
      </c>
      <c r="O28" s="0" t="n">
        <v>65013881</v>
      </c>
      <c r="P28" s="0" t="n">
        <v>789</v>
      </c>
      <c r="Q28" s="0" t="s">
        <v>168</v>
      </c>
      <c r="R28" s="0" t="s">
        <v>236</v>
      </c>
      <c r="S28" s="0" t="n">
        <v>1</v>
      </c>
      <c r="T28" s="0" t="n">
        <v>1</v>
      </c>
      <c r="U28" s="0" t="n">
        <v>0.0001</v>
      </c>
      <c r="V28" s="0"/>
      <c r="W28" s="0"/>
      <c r="X28" s="0"/>
      <c r="Y28" s="0" t="s">
        <v>174</v>
      </c>
      <c r="Z28" s="0" t="n">
        <v>210.5</v>
      </c>
      <c r="AA28" s="0" t="n">
        <v>2.4</v>
      </c>
      <c r="AB28" s="0" t="n">
        <v>2.4</v>
      </c>
      <c r="AC28" s="0" t="n">
        <v>10</v>
      </c>
      <c r="AD28" s="145" t="s">
        <v>255</v>
      </c>
      <c r="AE28" s="0" t="n">
        <v>1356</v>
      </c>
      <c r="AF28" s="0" t="n">
        <v>0</v>
      </c>
      <c r="AG28" s="0" t="n">
        <v>0</v>
      </c>
      <c r="AH28" s="0" t="n">
        <v>1402684633</v>
      </c>
      <c r="AI28" s="0" t="n">
        <v>1402685989</v>
      </c>
      <c r="AJ28" s="0" t="n">
        <v>0</v>
      </c>
      <c r="AK28" s="0"/>
    </row>
    <row collapsed="false" customFormat="false" customHeight="false" hidden="false" ht="13.3" outlineLevel="0" r="29">
      <c r="A29" s="0" t="n">
        <v>1989009504</v>
      </c>
      <c r="B29" s="0" t="s">
        <v>256</v>
      </c>
      <c r="C29" s="0" t="n">
        <v>1</v>
      </c>
      <c r="D29" s="0" t="n">
        <v>11.51</v>
      </c>
      <c r="E29" s="0" t="s">
        <v>166</v>
      </c>
      <c r="F29" s="0" t="n">
        <v>172.898</v>
      </c>
      <c r="G29" s="0" t="n">
        <v>173</v>
      </c>
      <c r="H29" s="0" t="n">
        <v>172.8</v>
      </c>
      <c r="I29" s="0" t="s">
        <v>257</v>
      </c>
      <c r="J29" s="0" t="n">
        <v>172.883</v>
      </c>
      <c r="K29" s="0" t="n">
        <v>-70.29</v>
      </c>
      <c r="L29" s="0" t="n">
        <v>0</v>
      </c>
      <c r="M29" s="0" t="n">
        <v>0</v>
      </c>
      <c r="N29" s="0" t="n">
        <v>169.47</v>
      </c>
      <c r="O29" s="0" t="n">
        <v>65013881</v>
      </c>
      <c r="P29" s="0" t="n">
        <v>789</v>
      </c>
      <c r="Q29" s="0" t="s">
        <v>168</v>
      </c>
      <c r="R29" s="0" t="s">
        <v>226</v>
      </c>
      <c r="S29" s="0" t="n">
        <v>1</v>
      </c>
      <c r="T29" s="0" t="n">
        <v>1</v>
      </c>
      <c r="U29" s="0" t="n">
        <v>0.01</v>
      </c>
      <c r="Y29" s="0" t="s">
        <v>174</v>
      </c>
      <c r="Z29" s="0" t="n">
        <v>99.18</v>
      </c>
      <c r="AA29" s="0" t="n">
        <v>1.5</v>
      </c>
      <c r="AB29" s="0" t="n">
        <v>-10.2</v>
      </c>
      <c r="AC29" s="0" t="n">
        <v>9.8</v>
      </c>
      <c r="AD29" s="145" t="s">
        <v>258</v>
      </c>
      <c r="AE29" s="0" t="n">
        <v>830</v>
      </c>
      <c r="AF29" s="0" t="n">
        <v>0</v>
      </c>
      <c r="AG29" s="0" t="n">
        <v>0</v>
      </c>
      <c r="AH29" s="0" t="n">
        <v>1402921170</v>
      </c>
      <c r="AI29" s="0" t="n">
        <v>1402922000</v>
      </c>
      <c r="AJ29" s="0" t="n">
        <v>0</v>
      </c>
    </row>
    <row collapsed="false" customFormat="false" customHeight="false" hidden="false" ht="13.3" outlineLevel="0" r="30">
      <c r="A30" s="0" t="n">
        <v>1989009922</v>
      </c>
      <c r="B30" s="0" t="s">
        <v>259</v>
      </c>
      <c r="C30" s="0" t="n">
        <v>0</v>
      </c>
      <c r="D30" s="0" t="n">
        <v>12.28</v>
      </c>
      <c r="E30" s="0" t="s">
        <v>203</v>
      </c>
      <c r="F30" s="0" t="n">
        <v>1.47001</v>
      </c>
      <c r="G30" s="0" t="n">
        <v>1.47048</v>
      </c>
      <c r="H30" s="0" t="n">
        <v>1.471</v>
      </c>
      <c r="I30" s="0" t="s">
        <v>260</v>
      </c>
      <c r="J30" s="0" t="n">
        <v>1.47046</v>
      </c>
      <c r="K30" s="0" t="n">
        <v>-59.8</v>
      </c>
      <c r="L30" s="0" t="n">
        <v>0</v>
      </c>
      <c r="M30" s="0" t="n">
        <v>0</v>
      </c>
      <c r="N30" s="0" t="n">
        <v>508.43</v>
      </c>
      <c r="O30" s="0" t="n">
        <v>65013881</v>
      </c>
      <c r="P30" s="0" t="n">
        <v>789</v>
      </c>
      <c r="Q30" s="0" t="s">
        <v>168</v>
      </c>
      <c r="R30" s="0" t="s">
        <v>236</v>
      </c>
      <c r="S30" s="0" t="n">
        <v>1</v>
      </c>
      <c r="T30" s="0" t="n">
        <v>1</v>
      </c>
      <c r="U30" s="0" t="n">
        <v>0.0001</v>
      </c>
      <c r="Y30" s="0" t="s">
        <v>170</v>
      </c>
      <c r="Z30" s="0" t="n">
        <v>448.63</v>
      </c>
      <c r="AA30" s="0" t="n">
        <v>4.5</v>
      </c>
      <c r="AB30" s="0" t="n">
        <v>4.7</v>
      </c>
      <c r="AC30" s="0" t="n">
        <v>9.9</v>
      </c>
      <c r="AD30" s="145" t="s">
        <v>261</v>
      </c>
      <c r="AE30" s="0" t="n">
        <v>1294</v>
      </c>
      <c r="AF30" s="0" t="n">
        <v>-0.2</v>
      </c>
      <c r="AG30" s="0" t="n">
        <v>0</v>
      </c>
      <c r="AH30" s="0" t="n">
        <v>1402918965</v>
      </c>
      <c r="AI30" s="0" t="n">
        <v>1402920259</v>
      </c>
      <c r="AJ30" s="0" t="n">
        <v>0</v>
      </c>
    </row>
    <row collapsed="false" customFormat="false" customHeight="false" hidden="false" ht="13.3" outlineLevel="0" r="31">
      <c r="A31" s="0" t="n">
        <v>1989013486</v>
      </c>
      <c r="B31" s="0" t="s">
        <v>262</v>
      </c>
      <c r="C31" s="0" t="n">
        <v>0</v>
      </c>
      <c r="D31" s="0" t="n">
        <v>12.13</v>
      </c>
      <c r="E31" s="0" t="s">
        <v>184</v>
      </c>
      <c r="F31" s="0" t="n">
        <v>1.442</v>
      </c>
      <c r="G31" s="0" t="n">
        <v>1.441</v>
      </c>
      <c r="H31" s="0" t="n">
        <v>1.443</v>
      </c>
      <c r="I31" s="0" t="s">
        <v>263</v>
      </c>
      <c r="J31" s="0" t="n">
        <v>1.44221</v>
      </c>
      <c r="K31" s="0" t="n">
        <v>-59.08</v>
      </c>
      <c r="L31" s="0" t="n">
        <v>0</v>
      </c>
      <c r="M31" s="0" t="n">
        <v>0</v>
      </c>
      <c r="N31" s="0" t="n">
        <v>238.96</v>
      </c>
      <c r="O31" s="0" t="n">
        <v>65013881</v>
      </c>
      <c r="P31" s="0" t="n">
        <v>789</v>
      </c>
      <c r="Q31" s="0" t="s">
        <v>168</v>
      </c>
      <c r="R31" s="0" t="s">
        <v>226</v>
      </c>
      <c r="S31" s="0" t="n">
        <v>1</v>
      </c>
      <c r="T31" s="0" t="n">
        <v>1</v>
      </c>
      <c r="U31" s="0" t="n">
        <v>0.0001</v>
      </c>
      <c r="Y31" s="0" t="s">
        <v>170</v>
      </c>
      <c r="Z31" s="0" t="n">
        <v>179.88</v>
      </c>
      <c r="AA31" s="0" t="n">
        <v>2.1</v>
      </c>
      <c r="AB31" s="0" t="n">
        <v>-10</v>
      </c>
      <c r="AC31" s="0" t="n">
        <v>10</v>
      </c>
      <c r="AD31" s="145" t="s">
        <v>264</v>
      </c>
      <c r="AE31" s="0" t="n">
        <v>165</v>
      </c>
      <c r="AF31" s="0" t="n">
        <v>0</v>
      </c>
      <c r="AG31" s="0" t="n">
        <v>0</v>
      </c>
      <c r="AH31" s="0" t="n">
        <v>1402923403</v>
      </c>
      <c r="AI31" s="0" t="n">
        <v>1402923568</v>
      </c>
      <c r="AJ31" s="0" t="n">
        <v>0</v>
      </c>
    </row>
    <row collapsed="false" customFormat="false" customHeight="false" hidden="false" ht="13.3" outlineLevel="0" r="32">
      <c r="A32" s="0" t="n">
        <v>1989018302</v>
      </c>
      <c r="B32" s="0" t="s">
        <v>265</v>
      </c>
      <c r="C32" s="0" t="n">
        <v>1</v>
      </c>
      <c r="D32" s="0" t="n">
        <v>11.66</v>
      </c>
      <c r="E32" s="0" t="s">
        <v>166</v>
      </c>
      <c r="F32" s="0" t="n">
        <v>172.9</v>
      </c>
      <c r="G32" s="0" t="n">
        <v>173</v>
      </c>
      <c r="H32" s="0" t="n">
        <v>172.8</v>
      </c>
      <c r="I32" s="0" t="s">
        <v>266</v>
      </c>
      <c r="J32" s="0" t="n">
        <v>172.879</v>
      </c>
      <c r="K32" s="0" t="n">
        <v>-71.23</v>
      </c>
      <c r="L32" s="0" t="n">
        <v>0</v>
      </c>
      <c r="M32" s="0" t="n">
        <v>0</v>
      </c>
      <c r="N32" s="0" t="n">
        <v>240.27</v>
      </c>
      <c r="O32" s="0" t="n">
        <v>65013881</v>
      </c>
      <c r="P32" s="0" t="n">
        <v>789</v>
      </c>
      <c r="Q32" s="0" t="s">
        <v>168</v>
      </c>
      <c r="R32" s="0" t="s">
        <v>226</v>
      </c>
      <c r="S32" s="0" t="n">
        <v>1</v>
      </c>
      <c r="T32" s="0" t="n">
        <v>1</v>
      </c>
      <c r="U32" s="0" t="n">
        <v>0.01</v>
      </c>
      <c r="Y32" s="0" t="s">
        <v>174</v>
      </c>
      <c r="Z32" s="0" t="n">
        <v>169.04</v>
      </c>
      <c r="AA32" s="0" t="n">
        <v>2.1</v>
      </c>
      <c r="AB32" s="0" t="n">
        <v>-10</v>
      </c>
      <c r="AC32" s="0" t="n">
        <v>10</v>
      </c>
      <c r="AD32" s="145" t="s">
        <v>267</v>
      </c>
      <c r="AE32" s="0" t="n">
        <v>811</v>
      </c>
      <c r="AF32" s="0" t="n">
        <v>0</v>
      </c>
      <c r="AG32" s="0" t="n">
        <v>0</v>
      </c>
      <c r="AH32" s="0" t="n">
        <v>1402924318</v>
      </c>
      <c r="AI32" s="0" t="n">
        <v>1402925129</v>
      </c>
      <c r="AJ32" s="0" t="n">
        <v>0</v>
      </c>
    </row>
    <row collapsed="false" customFormat="false" customHeight="false" hidden="false" ht="13.3" outlineLevel="0" r="33">
      <c r="A33" s="0" t="n">
        <v>1989020950</v>
      </c>
      <c r="B33" s="0" t="s">
        <v>268</v>
      </c>
      <c r="C33" s="0" t="n">
        <v>0</v>
      </c>
      <c r="D33" s="0" t="n">
        <v>12.23</v>
      </c>
      <c r="E33" s="0" t="s">
        <v>184</v>
      </c>
      <c r="F33" s="0" t="n">
        <v>1.443</v>
      </c>
      <c r="G33" s="0" t="n">
        <v>1.442</v>
      </c>
      <c r="H33" s="0" t="n">
        <v>1.444</v>
      </c>
      <c r="I33" s="0" t="s">
        <v>269</v>
      </c>
      <c r="J33" s="0" t="n">
        <v>1.44314</v>
      </c>
      <c r="K33" s="0" t="n">
        <v>-59.62</v>
      </c>
      <c r="L33" s="0" t="n">
        <v>0</v>
      </c>
      <c r="M33" s="0" t="n">
        <v>0</v>
      </c>
      <c r="N33" s="0" t="n">
        <v>160.67</v>
      </c>
      <c r="O33" s="0" t="n">
        <v>65013881</v>
      </c>
      <c r="P33" s="0" t="n">
        <v>789</v>
      </c>
      <c r="Q33" s="0" t="s">
        <v>168</v>
      </c>
      <c r="R33" s="0" t="s">
        <v>226</v>
      </c>
      <c r="S33" s="0" t="n">
        <v>1</v>
      </c>
      <c r="T33" s="0" t="n">
        <v>1</v>
      </c>
      <c r="U33" s="0" t="n">
        <v>0.0001</v>
      </c>
      <c r="Y33" s="0" t="s">
        <v>170</v>
      </c>
      <c r="Z33" s="0" t="n">
        <v>101.05</v>
      </c>
      <c r="AA33" s="0" t="n">
        <v>1.4</v>
      </c>
      <c r="AB33" s="0" t="n">
        <v>-10</v>
      </c>
      <c r="AC33" s="0" t="n">
        <v>10</v>
      </c>
      <c r="AD33" s="145" t="s">
        <v>270</v>
      </c>
      <c r="AE33" s="0" t="n">
        <v>56</v>
      </c>
      <c r="AF33" s="0" t="n">
        <v>0</v>
      </c>
      <c r="AG33" s="0" t="n">
        <v>0</v>
      </c>
      <c r="AH33" s="0" t="n">
        <v>1402926360</v>
      </c>
      <c r="AI33" s="0" t="n">
        <v>1402926416</v>
      </c>
      <c r="AJ33" s="0" t="n">
        <v>0</v>
      </c>
    </row>
    <row collapsed="false" customFormat="false" customHeight="false" hidden="false" ht="13.3" outlineLevel="0" r="34">
      <c r="A34" s="0" t="n">
        <v>1989023314</v>
      </c>
      <c r="B34" s="0" t="s">
        <v>271</v>
      </c>
      <c r="C34" s="0" t="n">
        <v>1</v>
      </c>
      <c r="D34" s="0" t="n">
        <v>5.85</v>
      </c>
      <c r="E34" s="0" t="s">
        <v>180</v>
      </c>
      <c r="F34" s="0" t="n">
        <v>137.9</v>
      </c>
      <c r="G34" s="0" t="n">
        <v>137.895</v>
      </c>
      <c r="H34" s="0" t="n">
        <v>137.85</v>
      </c>
      <c r="I34" s="0" t="s">
        <v>272</v>
      </c>
      <c r="J34" s="0" t="n">
        <v>137.849</v>
      </c>
      <c r="K34" s="0" t="n">
        <v>-28.52</v>
      </c>
      <c r="L34" s="0" t="n">
        <v>0</v>
      </c>
      <c r="M34" s="0" t="n">
        <v>0</v>
      </c>
      <c r="N34" s="0" t="n">
        <v>293</v>
      </c>
      <c r="O34" s="0" t="n">
        <v>65013881</v>
      </c>
      <c r="P34" s="0" t="n">
        <v>789</v>
      </c>
      <c r="Q34" s="0" t="s">
        <v>168</v>
      </c>
      <c r="R34" s="0" t="s">
        <v>249</v>
      </c>
      <c r="S34" s="0" t="n">
        <v>1</v>
      </c>
      <c r="T34" s="0" t="n">
        <v>1</v>
      </c>
      <c r="U34" s="0" t="n">
        <v>0.01</v>
      </c>
      <c r="Y34" s="0" t="s">
        <v>174</v>
      </c>
      <c r="Z34" s="0" t="n">
        <v>264.48</v>
      </c>
      <c r="AA34" s="0" t="n">
        <v>5.1</v>
      </c>
      <c r="AB34" s="0" t="n">
        <v>0.5</v>
      </c>
      <c r="AC34" s="0" t="n">
        <v>5</v>
      </c>
      <c r="AD34" s="145" t="s">
        <v>273</v>
      </c>
      <c r="AE34" s="0" t="n">
        <v>1459</v>
      </c>
      <c r="AF34" s="0" t="n">
        <v>0</v>
      </c>
      <c r="AG34" s="0" t="n">
        <v>0.1</v>
      </c>
      <c r="AH34" s="0" t="n">
        <v>1402928358</v>
      </c>
      <c r="AI34" s="0" t="n">
        <v>1402929817</v>
      </c>
      <c r="AJ34" s="0" t="n">
        <v>0</v>
      </c>
    </row>
    <row collapsed="false" customFormat="false" customHeight="false" hidden="false" ht="13.3" outlineLevel="0" r="35">
      <c r="A35" s="0" t="n">
        <v>1989116313</v>
      </c>
      <c r="B35" s="0" t="s">
        <v>274</v>
      </c>
      <c r="C35" s="0" t="n">
        <v>0</v>
      </c>
      <c r="D35" s="0" t="n">
        <v>11.77</v>
      </c>
      <c r="E35" s="0" t="s">
        <v>166</v>
      </c>
      <c r="F35" s="0" t="n">
        <v>173.1</v>
      </c>
      <c r="G35" s="0" t="n">
        <v>173</v>
      </c>
      <c r="H35" s="0" t="n">
        <v>173.2</v>
      </c>
      <c r="I35" s="0" t="s">
        <v>275</v>
      </c>
      <c r="J35" s="0" t="n">
        <v>173.122</v>
      </c>
      <c r="K35" s="0" t="n">
        <v>-71.95</v>
      </c>
      <c r="L35" s="0" t="n">
        <v>0</v>
      </c>
      <c r="M35" s="0" t="n">
        <v>0</v>
      </c>
      <c r="N35" s="0" t="n">
        <v>253.98</v>
      </c>
      <c r="O35" s="0" t="n">
        <v>65013881</v>
      </c>
      <c r="P35" s="0" t="n">
        <v>789</v>
      </c>
      <c r="Q35" s="0" t="s">
        <v>168</v>
      </c>
      <c r="R35" s="0" t="s">
        <v>226</v>
      </c>
      <c r="S35" s="0" t="n">
        <v>1</v>
      </c>
      <c r="T35" s="0" t="n">
        <v>1</v>
      </c>
      <c r="U35" s="0" t="n">
        <v>0.01</v>
      </c>
      <c r="Y35" s="0" t="s">
        <v>170</v>
      </c>
      <c r="Z35" s="0" t="n">
        <v>182.03</v>
      </c>
      <c r="AA35" s="0" t="n">
        <v>2.2</v>
      </c>
      <c r="AB35" s="0" t="n">
        <v>-10</v>
      </c>
      <c r="AC35" s="0" t="n">
        <v>10</v>
      </c>
      <c r="AD35" s="145" t="s">
        <v>276</v>
      </c>
      <c r="AE35" s="0" t="n">
        <v>241</v>
      </c>
      <c r="AF35" s="0" t="n">
        <v>0</v>
      </c>
      <c r="AG35" s="0" t="n">
        <v>0</v>
      </c>
      <c r="AH35" s="0" t="n">
        <v>1402999557</v>
      </c>
      <c r="AI35" s="0" t="n">
        <v>1402999798</v>
      </c>
      <c r="AJ35" s="0" t="n">
        <v>0</v>
      </c>
    </row>
    <row collapsed="false" customFormat="false" customHeight="false" hidden="false" ht="13.3" outlineLevel="0" r="36">
      <c r="A36" s="0" t="n">
        <v>1989116327</v>
      </c>
      <c r="B36" s="0" t="s">
        <v>277</v>
      </c>
      <c r="C36" s="0" t="n">
        <v>0</v>
      </c>
      <c r="D36" s="0" t="n">
        <v>11.77</v>
      </c>
      <c r="E36" s="0" t="s">
        <v>180</v>
      </c>
      <c r="F36" s="0" t="n">
        <v>138.3</v>
      </c>
      <c r="G36" s="0" t="n">
        <v>138.2</v>
      </c>
      <c r="H36" s="0" t="n">
        <v>138.4</v>
      </c>
      <c r="I36" s="0" t="s">
        <v>278</v>
      </c>
      <c r="J36" s="0" t="n">
        <v>138.346</v>
      </c>
      <c r="K36" s="0" t="n">
        <v>-57.47</v>
      </c>
      <c r="L36" s="0" t="n">
        <v>0</v>
      </c>
      <c r="M36" s="0" t="n">
        <v>0</v>
      </c>
      <c r="N36" s="0" t="n">
        <v>530.64</v>
      </c>
      <c r="O36" s="0" t="n">
        <v>65013881</v>
      </c>
      <c r="P36" s="0" t="n">
        <v>789</v>
      </c>
      <c r="Q36" s="0" t="s">
        <v>168</v>
      </c>
      <c r="R36" s="0" t="s">
        <v>226</v>
      </c>
      <c r="S36" s="0" t="n">
        <v>1</v>
      </c>
      <c r="T36" s="0" t="n">
        <v>1</v>
      </c>
      <c r="U36" s="0" t="n">
        <v>0.01</v>
      </c>
      <c r="Y36" s="0" t="s">
        <v>170</v>
      </c>
      <c r="Z36" s="0" t="n">
        <v>473.17</v>
      </c>
      <c r="AA36" s="0" t="n">
        <v>4.6</v>
      </c>
      <c r="AB36" s="0" t="n">
        <v>-10</v>
      </c>
      <c r="AC36" s="0" t="n">
        <v>10</v>
      </c>
      <c r="AD36" s="145" t="s">
        <v>279</v>
      </c>
      <c r="AE36" s="0" t="n">
        <v>2344</v>
      </c>
      <c r="AF36" s="0" t="n">
        <v>0</v>
      </c>
      <c r="AG36" s="0" t="n">
        <v>0</v>
      </c>
      <c r="AH36" s="0" t="n">
        <v>1402999957</v>
      </c>
      <c r="AI36" s="0" t="n">
        <v>1403002301</v>
      </c>
      <c r="AJ36" s="0" t="n">
        <v>0</v>
      </c>
    </row>
    <row collapsed="false" customFormat="false" customHeight="false" hidden="false" ht="13.3" outlineLevel="0" r="37">
      <c r="A37" s="0" t="n">
        <v>1989118057</v>
      </c>
      <c r="B37" s="0" t="s">
        <v>280</v>
      </c>
      <c r="C37" s="0" t="n">
        <v>0</v>
      </c>
      <c r="D37" s="0" t="n">
        <v>12.4</v>
      </c>
      <c r="E37" s="0" t="s">
        <v>184</v>
      </c>
      <c r="F37" s="0" t="n">
        <v>1.452</v>
      </c>
      <c r="G37" s="0" t="n">
        <v>1.451</v>
      </c>
      <c r="H37" s="0" t="n">
        <v>1.453</v>
      </c>
      <c r="I37" s="0" t="s">
        <v>281</v>
      </c>
      <c r="J37" s="0" t="n">
        <v>1.45218</v>
      </c>
      <c r="K37" s="0" t="n">
        <v>-60.55</v>
      </c>
      <c r="L37" s="0" t="n">
        <v>0</v>
      </c>
      <c r="M37" s="0" t="n">
        <v>0</v>
      </c>
      <c r="N37" s="0" t="n">
        <v>208.46</v>
      </c>
      <c r="O37" s="0" t="n">
        <v>65013881</v>
      </c>
      <c r="P37" s="0" t="n">
        <v>789</v>
      </c>
      <c r="Q37" s="0" t="s">
        <v>168</v>
      </c>
      <c r="R37" s="0" t="s">
        <v>226</v>
      </c>
      <c r="S37" s="0" t="n">
        <v>1</v>
      </c>
      <c r="T37" s="0" t="n">
        <v>1</v>
      </c>
      <c r="U37" s="0" t="n">
        <v>0.0001</v>
      </c>
      <c r="Y37" s="0" t="s">
        <v>170</v>
      </c>
      <c r="Z37" s="0" t="n">
        <v>147.91</v>
      </c>
      <c r="AA37" s="0" t="n">
        <v>1.8</v>
      </c>
      <c r="AB37" s="0" t="n">
        <v>-10</v>
      </c>
      <c r="AC37" s="0" t="n">
        <v>10</v>
      </c>
      <c r="AD37" s="145" t="s">
        <v>282</v>
      </c>
      <c r="AE37" s="0" t="n">
        <v>20</v>
      </c>
      <c r="AF37" s="0" t="n">
        <v>0</v>
      </c>
      <c r="AG37" s="0" t="n">
        <v>0</v>
      </c>
      <c r="AH37" s="0" t="n">
        <v>1403000398</v>
      </c>
      <c r="AI37" s="0" t="n">
        <v>1403000418</v>
      </c>
      <c r="AJ37" s="0" t="n">
        <v>0</v>
      </c>
    </row>
    <row collapsed="false" customFormat="false" customHeight="false" hidden="false" ht="13.3" outlineLevel="0" r="38">
      <c r="A38" s="0" t="n">
        <v>1989138586</v>
      </c>
      <c r="B38" s="0" t="s">
        <v>283</v>
      </c>
      <c r="C38" s="0" t="n">
        <v>0</v>
      </c>
      <c r="D38" s="0" t="n">
        <v>11.94</v>
      </c>
      <c r="E38" s="0" t="s">
        <v>180</v>
      </c>
      <c r="F38" s="0" t="n">
        <v>138.401</v>
      </c>
      <c r="G38" s="0" t="n">
        <v>138.3</v>
      </c>
      <c r="H38" s="0" t="n">
        <v>138.5</v>
      </c>
      <c r="I38" s="0" t="s">
        <v>284</v>
      </c>
      <c r="J38" s="0" t="n">
        <v>138.303</v>
      </c>
      <c r="K38" s="0" t="n">
        <v>-58.33</v>
      </c>
      <c r="L38" s="0" t="n">
        <v>0</v>
      </c>
      <c r="M38" s="0" t="n">
        <v>0</v>
      </c>
      <c r="N38" s="0" t="n">
        <v>-1147.71</v>
      </c>
      <c r="O38" s="0" t="n">
        <v>65013881</v>
      </c>
      <c r="P38" s="0" t="n">
        <v>789</v>
      </c>
      <c r="Q38" s="0" t="s">
        <v>168</v>
      </c>
      <c r="R38" s="0" t="s">
        <v>226</v>
      </c>
      <c r="S38" s="0" t="n">
        <v>1</v>
      </c>
      <c r="T38" s="0" t="n">
        <v>1</v>
      </c>
      <c r="U38" s="0" t="n">
        <v>0.01</v>
      </c>
      <c r="Y38" s="0" t="s">
        <v>170</v>
      </c>
      <c r="Z38" s="0" t="n">
        <v>-1206.04</v>
      </c>
      <c r="AA38" s="0" t="n">
        <v>-9.8</v>
      </c>
      <c r="AB38" s="0" t="n">
        <v>-10.1</v>
      </c>
      <c r="AC38" s="0" t="n">
        <v>9.9</v>
      </c>
      <c r="AD38" s="145" t="s">
        <v>285</v>
      </c>
      <c r="AE38" s="0" t="n">
        <v>951</v>
      </c>
      <c r="AF38" s="0" t="n">
        <v>0</v>
      </c>
      <c r="AG38" s="0" t="n">
        <v>0</v>
      </c>
      <c r="AH38" s="0" t="n">
        <v>1403010923</v>
      </c>
      <c r="AI38" s="0" t="n">
        <v>1403011874</v>
      </c>
      <c r="AJ38" s="0" t="n">
        <v>0</v>
      </c>
    </row>
    <row collapsed="false" customFormat="false" customHeight="false" hidden="false" ht="13.3" outlineLevel="0" r="39">
      <c r="A39" s="0" t="n">
        <v>1989232618</v>
      </c>
      <c r="B39" s="0" t="s">
        <v>286</v>
      </c>
      <c r="C39" s="0" t="n">
        <v>0</v>
      </c>
      <c r="D39" s="0" t="n">
        <v>11.73</v>
      </c>
      <c r="E39" s="0" t="s">
        <v>166</v>
      </c>
      <c r="F39" s="0" t="n">
        <v>173.591</v>
      </c>
      <c r="G39" s="0" t="n">
        <v>173.5</v>
      </c>
      <c r="H39" s="0" t="n">
        <v>173.7</v>
      </c>
      <c r="I39" s="0" t="s">
        <v>287</v>
      </c>
      <c r="J39" s="0" t="n">
        <v>173.502</v>
      </c>
      <c r="K39" s="0" t="n">
        <v>-71.66</v>
      </c>
      <c r="L39" s="0" t="n">
        <v>0</v>
      </c>
      <c r="M39" s="0" t="n">
        <v>0</v>
      </c>
      <c r="N39" s="0" t="n">
        <v>-1020.72</v>
      </c>
      <c r="O39" s="0" t="n">
        <v>65013881</v>
      </c>
      <c r="P39" s="0" t="n">
        <v>789</v>
      </c>
      <c r="Q39" s="0" t="s">
        <v>168</v>
      </c>
      <c r="R39" s="0" t="s">
        <v>236</v>
      </c>
      <c r="S39" s="0" t="n">
        <v>1</v>
      </c>
      <c r="T39" s="0" t="n">
        <v>1</v>
      </c>
      <c r="U39" s="0" t="n">
        <v>0.01</v>
      </c>
      <c r="Y39" s="0" t="s">
        <v>170</v>
      </c>
      <c r="Z39" s="0" t="n">
        <v>-1092.38</v>
      </c>
      <c r="AA39" s="0" t="n">
        <v>-8.9</v>
      </c>
      <c r="AB39" s="0" t="n">
        <v>-9.1</v>
      </c>
      <c r="AC39" s="0" t="n">
        <v>10.9</v>
      </c>
      <c r="AD39" s="145" t="s">
        <v>288</v>
      </c>
      <c r="AE39" s="0" t="n">
        <v>663</v>
      </c>
      <c r="AF39" s="0" t="n">
        <v>0</v>
      </c>
      <c r="AG39" s="0" t="n">
        <v>0</v>
      </c>
      <c r="AH39" s="0" t="n">
        <v>1403084937</v>
      </c>
      <c r="AI39" s="0" t="n">
        <v>1403085600</v>
      </c>
      <c r="AJ39" s="0" t="n">
        <v>0</v>
      </c>
    </row>
    <row collapsed="false" customFormat="false" customHeight="false" hidden="false" ht="13.3" outlineLevel="0" r="40">
      <c r="A40" s="0" t="n">
        <v>1989236184</v>
      </c>
      <c r="B40" s="0" t="s">
        <v>289</v>
      </c>
      <c r="C40" s="0" t="n">
        <v>0</v>
      </c>
      <c r="D40" s="0" t="n">
        <v>11.5</v>
      </c>
      <c r="E40" s="0" t="s">
        <v>166</v>
      </c>
      <c r="F40" s="0" t="n">
        <v>173.6</v>
      </c>
      <c r="G40" s="0" t="n">
        <v>173.5</v>
      </c>
      <c r="H40" s="0" t="n">
        <v>173.7</v>
      </c>
      <c r="I40" s="0" t="s">
        <v>290</v>
      </c>
      <c r="J40" s="0" t="n">
        <v>173.631</v>
      </c>
      <c r="K40" s="0" t="n">
        <v>-70.28</v>
      </c>
      <c r="L40" s="0" t="n">
        <v>0</v>
      </c>
      <c r="M40" s="0" t="n">
        <v>0</v>
      </c>
      <c r="N40" s="0" t="n">
        <v>348.7</v>
      </c>
      <c r="O40" s="0" t="n">
        <v>65013881</v>
      </c>
      <c r="P40" s="0" t="n">
        <v>789</v>
      </c>
      <c r="Q40" s="0" t="s">
        <v>168</v>
      </c>
      <c r="R40" s="0" t="s">
        <v>226</v>
      </c>
      <c r="S40" s="0" t="n">
        <v>1</v>
      </c>
      <c r="T40" s="0" t="n">
        <v>1</v>
      </c>
      <c r="U40" s="0" t="n">
        <v>0.01</v>
      </c>
      <c r="Y40" s="0" t="s">
        <v>170</v>
      </c>
      <c r="Z40" s="0" t="n">
        <v>278.42</v>
      </c>
      <c r="AA40" s="0" t="n">
        <v>3.1</v>
      </c>
      <c r="AB40" s="0" t="n">
        <v>-10</v>
      </c>
      <c r="AC40" s="0" t="n">
        <v>10</v>
      </c>
      <c r="AD40" s="145" t="s">
        <v>291</v>
      </c>
      <c r="AE40" s="0" t="n">
        <v>717</v>
      </c>
      <c r="AF40" s="0" t="n">
        <v>0</v>
      </c>
      <c r="AG40" s="0" t="n">
        <v>0</v>
      </c>
      <c r="AH40" s="0" t="n">
        <v>1403085755</v>
      </c>
      <c r="AI40" s="0" t="n">
        <v>1403086472</v>
      </c>
      <c r="AJ40" s="0" t="n">
        <v>0</v>
      </c>
    </row>
    <row collapsed="false" customFormat="false" customHeight="false" hidden="false" ht="13.3" outlineLevel="0" r="41">
      <c r="A41" s="0" t="n">
        <v>1989236489</v>
      </c>
      <c r="B41" s="0" t="s">
        <v>292</v>
      </c>
      <c r="C41" s="0" t="n">
        <v>0</v>
      </c>
      <c r="D41" s="0" t="n">
        <v>11.5</v>
      </c>
      <c r="E41" s="0" t="s">
        <v>180</v>
      </c>
      <c r="F41" s="0" t="n">
        <v>138.501</v>
      </c>
      <c r="G41" s="0" t="n">
        <v>138.401</v>
      </c>
      <c r="H41" s="0" t="n">
        <v>138.6</v>
      </c>
      <c r="I41" s="0" t="s">
        <v>293</v>
      </c>
      <c r="J41" s="0" t="n">
        <v>138.555</v>
      </c>
      <c r="K41" s="0" t="n">
        <v>-56.09</v>
      </c>
      <c r="L41" s="0" t="n">
        <v>0</v>
      </c>
      <c r="M41" s="0" t="n">
        <v>0</v>
      </c>
      <c r="N41" s="0" t="n">
        <v>607.43</v>
      </c>
      <c r="O41" s="0" t="n">
        <v>65013881</v>
      </c>
      <c r="P41" s="0" t="n">
        <v>789</v>
      </c>
      <c r="Q41" s="0" t="s">
        <v>168</v>
      </c>
      <c r="R41" s="0" t="s">
        <v>226</v>
      </c>
      <c r="S41" s="0" t="n">
        <v>1</v>
      </c>
      <c r="T41" s="0" t="n">
        <v>1</v>
      </c>
      <c r="U41" s="0" t="n">
        <v>0.01</v>
      </c>
      <c r="Y41" s="0" t="s">
        <v>170</v>
      </c>
      <c r="Z41" s="0" t="n">
        <v>551.34</v>
      </c>
      <c r="AA41" s="0" t="n">
        <v>5.4</v>
      </c>
      <c r="AB41" s="0" t="n">
        <v>-10</v>
      </c>
      <c r="AC41" s="0" t="n">
        <v>9.9</v>
      </c>
      <c r="AD41" s="145" t="s">
        <v>294</v>
      </c>
      <c r="AE41" s="0" t="n">
        <v>593</v>
      </c>
      <c r="AF41" s="0" t="n">
        <v>0</v>
      </c>
      <c r="AG41" s="0" t="n">
        <v>0</v>
      </c>
      <c r="AH41" s="0" t="n">
        <v>1403089558</v>
      </c>
      <c r="AI41" s="0" t="n">
        <v>1403090151</v>
      </c>
      <c r="AJ41" s="0" t="n">
        <v>0</v>
      </c>
    </row>
    <row collapsed="false" customFormat="false" customHeight="false" hidden="false" ht="13.3" outlineLevel="0" r="42">
      <c r="A42" s="0" t="n">
        <v>1989238373</v>
      </c>
      <c r="B42" s="0" t="s">
        <v>295</v>
      </c>
      <c r="C42" s="0" t="n">
        <v>0</v>
      </c>
      <c r="D42" s="0" t="n">
        <v>12.1</v>
      </c>
      <c r="E42" s="0" t="s">
        <v>184</v>
      </c>
      <c r="F42" s="0" t="n">
        <v>1.45101</v>
      </c>
      <c r="G42" s="0" t="n">
        <v>1.45142</v>
      </c>
      <c r="H42" s="0" t="n">
        <v>1.4516</v>
      </c>
      <c r="I42" s="0" t="s">
        <v>296</v>
      </c>
      <c r="J42" s="0" t="n">
        <v>1.45142</v>
      </c>
      <c r="K42" s="0" t="n">
        <v>-59.02</v>
      </c>
      <c r="L42" s="0" t="n">
        <v>0</v>
      </c>
      <c r="M42" s="0" t="n">
        <v>0</v>
      </c>
      <c r="N42" s="0" t="n">
        <v>463.2</v>
      </c>
      <c r="O42" s="0" t="n">
        <v>65013881</v>
      </c>
      <c r="P42" s="0" t="n">
        <v>789</v>
      </c>
      <c r="Q42" s="0" t="s">
        <v>168</v>
      </c>
      <c r="R42" s="0" t="s">
        <v>236</v>
      </c>
      <c r="S42" s="0" t="n">
        <v>1</v>
      </c>
      <c r="T42" s="0" t="n">
        <v>1</v>
      </c>
      <c r="U42" s="0" t="n">
        <v>0.0001</v>
      </c>
      <c r="Y42" s="0" t="s">
        <v>170</v>
      </c>
      <c r="Z42" s="0" t="n">
        <v>404.18</v>
      </c>
      <c r="AA42" s="0" t="n">
        <v>4.1</v>
      </c>
      <c r="AB42" s="0" t="n">
        <v>4.1</v>
      </c>
      <c r="AC42" s="0" t="n">
        <v>5.9</v>
      </c>
      <c r="AD42" s="145" t="s">
        <v>297</v>
      </c>
      <c r="AE42" s="0" t="n">
        <v>2381</v>
      </c>
      <c r="AF42" s="0" t="n">
        <v>0</v>
      </c>
      <c r="AG42" s="0" t="n">
        <v>0</v>
      </c>
      <c r="AH42" s="0" t="n">
        <v>1403088321</v>
      </c>
      <c r="AI42" s="0" t="n">
        <v>1403090702</v>
      </c>
      <c r="AJ42" s="0" t="n">
        <v>0</v>
      </c>
    </row>
    <row collapsed="false" customFormat="false" customHeight="false" hidden="false" ht="13.3" outlineLevel="0" r="43">
      <c r="A43" s="0" t="n">
        <v>1989243013</v>
      </c>
      <c r="B43" s="0" t="s">
        <v>298</v>
      </c>
      <c r="C43" s="0" t="n">
        <v>0</v>
      </c>
      <c r="D43" s="0" t="n">
        <v>12.29</v>
      </c>
      <c r="E43" s="0" t="s">
        <v>203</v>
      </c>
      <c r="F43" s="0" t="n">
        <v>1.47303</v>
      </c>
      <c r="G43" s="0" t="n">
        <v>1.472</v>
      </c>
      <c r="H43" s="0" t="n">
        <v>1.47391</v>
      </c>
      <c r="I43" s="0" t="s">
        <v>299</v>
      </c>
      <c r="J43" s="0" t="n">
        <v>1.47342</v>
      </c>
      <c r="K43" s="0" t="n">
        <v>-59.98</v>
      </c>
      <c r="L43" s="0" t="n">
        <v>0</v>
      </c>
      <c r="M43" s="0" t="n">
        <v>0</v>
      </c>
      <c r="N43" s="0" t="n">
        <v>441.19</v>
      </c>
      <c r="O43" s="0" t="n">
        <v>65013881</v>
      </c>
      <c r="P43" s="0" t="n">
        <v>789</v>
      </c>
      <c r="Q43" s="0" t="s">
        <v>168</v>
      </c>
      <c r="R43" s="0" t="s">
        <v>226</v>
      </c>
      <c r="S43" s="0" t="n">
        <v>1</v>
      </c>
      <c r="T43" s="0" t="n">
        <v>1</v>
      </c>
      <c r="U43" s="0" t="n">
        <v>0.0001</v>
      </c>
      <c r="Y43" s="0" t="s">
        <v>170</v>
      </c>
      <c r="Z43" s="0" t="n">
        <v>381.21</v>
      </c>
      <c r="AA43" s="0" t="n">
        <v>3.9</v>
      </c>
      <c r="AB43" s="0" t="n">
        <v>-10.3</v>
      </c>
      <c r="AC43" s="0" t="n">
        <v>8.8</v>
      </c>
      <c r="AD43" s="145" t="s">
        <v>300</v>
      </c>
      <c r="AE43" s="0" t="n">
        <v>1229</v>
      </c>
      <c r="AF43" s="0" t="n">
        <v>0</v>
      </c>
      <c r="AG43" s="0" t="n">
        <v>0</v>
      </c>
      <c r="AH43" s="0" t="n">
        <v>1403092518</v>
      </c>
      <c r="AI43" s="0" t="n">
        <v>1403093747</v>
      </c>
      <c r="AJ43" s="0" t="n">
        <v>0</v>
      </c>
    </row>
    <row collapsed="false" customFormat="false" customHeight="false" hidden="false" ht="13.3" outlineLevel="0" r="44">
      <c r="A44" s="0" t="n">
        <v>1989252295</v>
      </c>
      <c r="B44" s="0" t="s">
        <v>301</v>
      </c>
      <c r="C44" s="0" t="n">
        <v>0</v>
      </c>
      <c r="D44" s="0" t="n">
        <v>12.31</v>
      </c>
      <c r="E44" s="0" t="s">
        <v>184</v>
      </c>
      <c r="F44" s="0" t="n">
        <v>1.45201</v>
      </c>
      <c r="G44" s="0" t="n">
        <v>1.451</v>
      </c>
      <c r="H44" s="0" t="n">
        <v>1.4525</v>
      </c>
      <c r="I44" s="0" t="s">
        <v>302</v>
      </c>
      <c r="J44" s="0" t="n">
        <v>1.45212</v>
      </c>
      <c r="K44" s="0" t="n">
        <v>-60.09</v>
      </c>
      <c r="L44" s="0" t="n">
        <v>0</v>
      </c>
      <c r="M44" s="0" t="n">
        <v>0</v>
      </c>
      <c r="N44" s="0" t="n">
        <v>126.51</v>
      </c>
      <c r="O44" s="0" t="n">
        <v>65013881</v>
      </c>
      <c r="P44" s="0" t="n">
        <v>789</v>
      </c>
      <c r="Q44" s="0" t="s">
        <v>168</v>
      </c>
      <c r="R44" s="0" t="s">
        <v>226</v>
      </c>
      <c r="S44" s="0" t="n">
        <v>1</v>
      </c>
      <c r="T44" s="0" t="n">
        <v>1</v>
      </c>
      <c r="U44" s="0" t="n">
        <v>0.0001</v>
      </c>
      <c r="Y44" s="0" t="s">
        <v>170</v>
      </c>
      <c r="Z44" s="0" t="n">
        <v>66.42</v>
      </c>
      <c r="AA44" s="0" t="n">
        <v>1.1</v>
      </c>
      <c r="AB44" s="0" t="n">
        <v>-10.1</v>
      </c>
      <c r="AC44" s="0" t="n">
        <v>4.9</v>
      </c>
      <c r="AD44" s="145" t="s">
        <v>303</v>
      </c>
      <c r="AE44" s="0" t="n">
        <v>2528</v>
      </c>
      <c r="AF44" s="0" t="n">
        <v>0</v>
      </c>
      <c r="AG44" s="0" t="n">
        <v>0</v>
      </c>
      <c r="AH44" s="0" t="n">
        <v>1403096164</v>
      </c>
      <c r="AI44" s="0" t="n">
        <v>1403098692</v>
      </c>
      <c r="AJ44" s="0" t="n">
        <v>0</v>
      </c>
    </row>
    <row collapsed="false" customFormat="false" customHeight="false" hidden="false" ht="13.3" outlineLevel="0" r="45">
      <c r="A45" s="0" t="n">
        <v>1989252381</v>
      </c>
      <c r="B45" s="0" t="s">
        <v>304</v>
      </c>
      <c r="C45" s="0" t="n">
        <v>0</v>
      </c>
      <c r="D45" s="0" t="n">
        <v>11.75</v>
      </c>
      <c r="E45" s="0" t="s">
        <v>180</v>
      </c>
      <c r="F45" s="0" t="n">
        <v>138.603</v>
      </c>
      <c r="G45" s="0" t="n">
        <v>138.5</v>
      </c>
      <c r="H45" s="0" t="n">
        <v>138.7</v>
      </c>
      <c r="I45" s="0" t="s">
        <v>299</v>
      </c>
      <c r="J45" s="0" t="n">
        <v>138.674</v>
      </c>
      <c r="K45" s="0" t="n">
        <v>-57.34</v>
      </c>
      <c r="L45" s="0" t="n">
        <v>0</v>
      </c>
      <c r="M45" s="0" t="n">
        <v>0</v>
      </c>
      <c r="N45" s="0" t="n">
        <v>815.93</v>
      </c>
      <c r="O45" s="0" t="n">
        <v>65013881</v>
      </c>
      <c r="P45" s="0" t="n">
        <v>789</v>
      </c>
      <c r="Q45" s="0" t="s">
        <v>168</v>
      </c>
      <c r="R45" s="0" t="s">
        <v>226</v>
      </c>
      <c r="S45" s="0" t="n">
        <v>1</v>
      </c>
      <c r="T45" s="0" t="n">
        <v>1</v>
      </c>
      <c r="U45" s="0" t="n">
        <v>0.01</v>
      </c>
      <c r="Y45" s="0" t="s">
        <v>170</v>
      </c>
      <c r="Z45" s="0" t="n">
        <v>758.59</v>
      </c>
      <c r="AA45" s="0" t="n">
        <v>7.1</v>
      </c>
      <c r="AB45" s="0" t="n">
        <v>-10.3</v>
      </c>
      <c r="AC45" s="0" t="n">
        <v>9.7</v>
      </c>
      <c r="AD45" s="145" t="s">
        <v>305</v>
      </c>
      <c r="AE45" s="0" t="n">
        <v>777</v>
      </c>
      <c r="AF45" s="0" t="n">
        <v>0</v>
      </c>
      <c r="AG45" s="0" t="n">
        <v>0</v>
      </c>
      <c r="AH45" s="0" t="n">
        <v>1403092970</v>
      </c>
      <c r="AI45" s="0" t="n">
        <v>1403093747</v>
      </c>
      <c r="AJ45" s="0" t="n">
        <v>0</v>
      </c>
    </row>
    <row collapsed="false" customFormat="false" customHeight="false" hidden="false" ht="13.3" outlineLevel="0" r="46">
      <c r="A46" s="0" t="n">
        <v>1989269764</v>
      </c>
      <c r="B46" s="0" t="s">
        <v>306</v>
      </c>
      <c r="C46" s="0" t="n">
        <v>0</v>
      </c>
      <c r="D46" s="0" t="n">
        <v>12.76</v>
      </c>
      <c r="E46" s="0" t="s">
        <v>203</v>
      </c>
      <c r="F46" s="0" t="n">
        <v>1.47501</v>
      </c>
      <c r="G46" s="0" t="n">
        <v>1.474</v>
      </c>
      <c r="H46" s="0" t="n">
        <v>1.4755</v>
      </c>
      <c r="I46" s="0" t="s">
        <v>307</v>
      </c>
      <c r="J46" s="0" t="n">
        <v>1.47505</v>
      </c>
      <c r="K46" s="0" t="n">
        <v>-62.36</v>
      </c>
      <c r="L46" s="0" t="n">
        <v>0</v>
      </c>
      <c r="M46" s="0" t="n">
        <v>0</v>
      </c>
      <c r="N46" s="0" t="n">
        <v>46.97</v>
      </c>
      <c r="O46" s="0" t="n">
        <v>65013881</v>
      </c>
      <c r="P46" s="0" t="n">
        <v>789</v>
      </c>
      <c r="Q46" s="0" t="s">
        <v>168</v>
      </c>
      <c r="R46" s="0" t="s">
        <v>226</v>
      </c>
      <c r="S46" s="0" t="n">
        <v>1</v>
      </c>
      <c r="T46" s="0" t="n">
        <v>1</v>
      </c>
      <c r="U46" s="0" t="n">
        <v>0.0001</v>
      </c>
      <c r="Y46" s="0" t="s">
        <v>170</v>
      </c>
      <c r="Z46" s="0" t="n">
        <v>-15.39</v>
      </c>
      <c r="AA46" s="0" t="n">
        <v>0.4</v>
      </c>
      <c r="AB46" s="0" t="n">
        <v>-10.1</v>
      </c>
      <c r="AC46" s="0" t="n">
        <v>4.9</v>
      </c>
      <c r="AD46" s="145" t="s">
        <v>308</v>
      </c>
      <c r="AE46" s="0" t="n">
        <v>330</v>
      </c>
      <c r="AF46" s="0" t="n">
        <v>0</v>
      </c>
      <c r="AG46" s="0" t="n">
        <v>0</v>
      </c>
      <c r="AH46" s="0" t="n">
        <v>1403110044</v>
      </c>
      <c r="AI46" s="0" t="n">
        <v>1403110374</v>
      </c>
      <c r="AJ46" s="0" t="n">
        <v>0</v>
      </c>
    </row>
    <row collapsed="false" customFormat="false" customHeight="false" hidden="false" ht="13.3" outlineLevel="0" r="47">
      <c r="A47" s="0" t="n">
        <v>1989269826</v>
      </c>
      <c r="B47" s="0" t="s">
        <v>309</v>
      </c>
      <c r="C47" s="0" t="n">
        <v>0</v>
      </c>
      <c r="D47" s="0" t="n">
        <v>12.57</v>
      </c>
      <c r="E47" s="0" t="s">
        <v>184</v>
      </c>
      <c r="F47" s="0" t="n">
        <v>1.453</v>
      </c>
      <c r="G47" s="0" t="n">
        <v>1.452</v>
      </c>
      <c r="H47" s="0" t="n">
        <v>1.4535</v>
      </c>
      <c r="I47" s="0" t="s">
        <v>310</v>
      </c>
      <c r="J47" s="0" t="n">
        <v>1.45314</v>
      </c>
      <c r="K47" s="0" t="n">
        <v>-61.42</v>
      </c>
      <c r="L47" s="0" t="n">
        <v>0</v>
      </c>
      <c r="M47" s="0" t="n">
        <v>0</v>
      </c>
      <c r="N47" s="0" t="n">
        <v>164.41</v>
      </c>
      <c r="O47" s="0" t="n">
        <v>65013881</v>
      </c>
      <c r="P47" s="0" t="n">
        <v>789</v>
      </c>
      <c r="Q47" s="0" t="s">
        <v>168</v>
      </c>
      <c r="R47" s="0" t="s">
        <v>226</v>
      </c>
      <c r="S47" s="0" t="n">
        <v>1</v>
      </c>
      <c r="T47" s="0" t="n">
        <v>1</v>
      </c>
      <c r="U47" s="0" t="n">
        <v>0.0001</v>
      </c>
      <c r="Y47" s="0" t="s">
        <v>170</v>
      </c>
      <c r="Z47" s="0" t="n">
        <v>102.99</v>
      </c>
      <c r="AA47" s="0" t="n">
        <v>1.4</v>
      </c>
      <c r="AB47" s="0" t="n">
        <v>-10</v>
      </c>
      <c r="AC47" s="0" t="n">
        <v>5</v>
      </c>
      <c r="AD47" s="145" t="s">
        <v>311</v>
      </c>
      <c r="AE47" s="0" t="n">
        <v>1687</v>
      </c>
      <c r="AF47" s="0" t="n">
        <v>0</v>
      </c>
      <c r="AG47" s="0" t="n">
        <v>0</v>
      </c>
      <c r="AH47" s="0" t="n">
        <v>1403109383</v>
      </c>
      <c r="AI47" s="0" t="n">
        <v>1403111070</v>
      </c>
      <c r="AJ47" s="0" t="n">
        <v>0</v>
      </c>
    </row>
    <row collapsed="false" customFormat="false" customHeight="false" hidden="false" ht="13.3" outlineLevel="0" r="48">
      <c r="A48" s="0" t="n">
        <v>1989366936</v>
      </c>
      <c r="B48" s="0" t="s">
        <v>312</v>
      </c>
      <c r="C48" s="0" t="n">
        <v>0</v>
      </c>
      <c r="D48" s="0" t="n">
        <v>11.96</v>
      </c>
      <c r="E48" s="0" t="s">
        <v>180</v>
      </c>
      <c r="F48" s="0" t="n">
        <v>138.693</v>
      </c>
      <c r="G48" s="0" t="n">
        <v>138.6</v>
      </c>
      <c r="H48" s="0" t="n">
        <v>138.75</v>
      </c>
      <c r="I48" s="0" t="s">
        <v>313</v>
      </c>
      <c r="J48" s="0" t="n">
        <v>138.751</v>
      </c>
      <c r="K48" s="0" t="n">
        <v>-58.68</v>
      </c>
      <c r="L48" s="0" t="n">
        <v>0</v>
      </c>
      <c r="M48" s="0" t="n">
        <v>0</v>
      </c>
      <c r="N48" s="0" t="n">
        <v>681.51</v>
      </c>
      <c r="O48" s="0" t="n">
        <v>65013881</v>
      </c>
      <c r="P48" s="0" t="n">
        <v>789</v>
      </c>
      <c r="Q48" s="0" t="s">
        <v>168</v>
      </c>
      <c r="R48" s="0" t="s">
        <v>249</v>
      </c>
      <c r="S48" s="0" t="n">
        <v>1</v>
      </c>
      <c r="T48" s="0" t="n">
        <v>1</v>
      </c>
      <c r="U48" s="0" t="n">
        <v>0.01</v>
      </c>
      <c r="Y48" s="0" t="s">
        <v>170</v>
      </c>
      <c r="Z48" s="0" t="n">
        <v>622.83</v>
      </c>
      <c r="AA48" s="0" t="n">
        <v>5.8</v>
      </c>
      <c r="AB48" s="0" t="n">
        <v>-9.3</v>
      </c>
      <c r="AC48" s="0" t="n">
        <v>5.7</v>
      </c>
      <c r="AD48" s="145" t="s">
        <v>314</v>
      </c>
      <c r="AE48" s="0" t="n">
        <v>506</v>
      </c>
      <c r="AF48" s="0" t="n">
        <v>0</v>
      </c>
      <c r="AG48" s="0" t="n">
        <v>0.1</v>
      </c>
      <c r="AH48" s="0" t="n">
        <v>1403175994</v>
      </c>
      <c r="AI48" s="0" t="n">
        <v>1403176500</v>
      </c>
      <c r="AJ48" s="0" t="n">
        <v>0</v>
      </c>
    </row>
    <row collapsed="false" customFormat="false" customHeight="false" hidden="false" ht="13.3" outlineLevel="0" r="49">
      <c r="A49" s="0" t="n">
        <v>1989367531</v>
      </c>
      <c r="B49" s="0" t="s">
        <v>315</v>
      </c>
      <c r="C49" s="0" t="n">
        <v>0</v>
      </c>
      <c r="D49" s="0" t="n">
        <v>12.72</v>
      </c>
      <c r="E49" s="0" t="s">
        <v>203</v>
      </c>
      <c r="F49" s="0" t="n">
        <v>1.475</v>
      </c>
      <c r="G49" s="0" t="n">
        <v>1.474</v>
      </c>
      <c r="H49" s="0" t="n">
        <v>1.4755</v>
      </c>
      <c r="I49" s="0" t="s">
        <v>316</v>
      </c>
      <c r="J49" s="0" t="n">
        <v>1.47562</v>
      </c>
      <c r="K49" s="0" t="n">
        <v>-62.42</v>
      </c>
      <c r="L49" s="0" t="n">
        <v>0</v>
      </c>
      <c r="M49" s="0" t="n">
        <v>0</v>
      </c>
      <c r="N49" s="0" t="n">
        <v>729.15</v>
      </c>
      <c r="O49" s="0" t="n">
        <v>65013881</v>
      </c>
      <c r="P49" s="0" t="n">
        <v>789</v>
      </c>
      <c r="Q49" s="0" t="s">
        <v>168</v>
      </c>
      <c r="R49" s="0" t="s">
        <v>249</v>
      </c>
      <c r="S49" s="0" t="n">
        <v>1</v>
      </c>
      <c r="T49" s="0" t="n">
        <v>1</v>
      </c>
      <c r="U49" s="0" t="n">
        <v>0.0001</v>
      </c>
      <c r="Y49" s="0" t="s">
        <v>170</v>
      </c>
      <c r="Z49" s="0" t="n">
        <v>666.73</v>
      </c>
      <c r="AA49" s="0" t="n">
        <v>6.2</v>
      </c>
      <c r="AB49" s="0" t="n">
        <v>-10</v>
      </c>
      <c r="AC49" s="0" t="n">
        <v>5</v>
      </c>
      <c r="AD49" s="145" t="s">
        <v>317</v>
      </c>
      <c r="AE49" s="0" t="n">
        <v>750</v>
      </c>
      <c r="AF49" s="0" t="n">
        <v>0</v>
      </c>
      <c r="AG49" s="0" t="n">
        <v>1.2</v>
      </c>
      <c r="AH49" s="0" t="n">
        <v>1403176088</v>
      </c>
      <c r="AI49" s="0" t="n">
        <v>1403176838</v>
      </c>
      <c r="AJ49" s="0" t="n">
        <v>0</v>
      </c>
    </row>
    <row collapsed="false" customFormat="false" customHeight="false" hidden="false" ht="13.3" outlineLevel="0" r="50">
      <c r="A50" s="0" t="n">
        <v>1989380199</v>
      </c>
      <c r="B50" s="0" t="s">
        <v>318</v>
      </c>
      <c r="C50" s="0" t="n">
        <v>0</v>
      </c>
      <c r="D50" s="0" t="n">
        <v>12.23</v>
      </c>
      <c r="E50" s="0" t="s">
        <v>166</v>
      </c>
      <c r="F50" s="0" t="n">
        <v>173.3</v>
      </c>
      <c r="G50" s="0" t="n">
        <v>173.2</v>
      </c>
      <c r="H50" s="0" t="n">
        <v>173.35</v>
      </c>
      <c r="I50" s="0" t="s">
        <v>319</v>
      </c>
      <c r="J50" s="0" t="n">
        <v>173.2</v>
      </c>
      <c r="K50" s="0" t="n">
        <v>-74.97</v>
      </c>
      <c r="L50" s="0" t="n">
        <v>0</v>
      </c>
      <c r="M50" s="0" t="n">
        <v>0</v>
      </c>
      <c r="N50" s="0" t="n">
        <v>-1201.87</v>
      </c>
      <c r="O50" s="0" t="n">
        <v>65013881</v>
      </c>
      <c r="P50" s="0" t="n">
        <v>789</v>
      </c>
      <c r="Q50" s="0" t="s">
        <v>168</v>
      </c>
      <c r="R50" s="0" t="s">
        <v>236</v>
      </c>
      <c r="S50" s="0" t="n">
        <v>1</v>
      </c>
      <c r="T50" s="0" t="n">
        <v>1</v>
      </c>
      <c r="U50" s="0" t="n">
        <v>0.01</v>
      </c>
      <c r="Y50" s="0" t="s">
        <v>170</v>
      </c>
      <c r="Z50" s="0" t="n">
        <v>-1276.84</v>
      </c>
      <c r="AA50" s="0" t="n">
        <v>-10</v>
      </c>
      <c r="AB50" s="0" t="n">
        <v>-10</v>
      </c>
      <c r="AC50" s="0" t="n">
        <v>5</v>
      </c>
      <c r="AD50" s="145" t="s">
        <v>320</v>
      </c>
      <c r="AE50" s="0" t="n">
        <v>1225</v>
      </c>
      <c r="AF50" s="0" t="n">
        <v>0</v>
      </c>
      <c r="AG50" s="0" t="n">
        <v>0</v>
      </c>
      <c r="AH50" s="0" t="n">
        <v>1403180208</v>
      </c>
      <c r="AI50" s="0" t="n">
        <v>1403181433</v>
      </c>
      <c r="AJ50" s="0" t="n">
        <v>0</v>
      </c>
    </row>
    <row collapsed="false" customFormat="false" customHeight="false" hidden="false" ht="13.3" outlineLevel="0" r="51">
      <c r="A51" s="0" t="n">
        <v>1989381275</v>
      </c>
      <c r="B51" s="0" t="s">
        <v>321</v>
      </c>
      <c r="C51" s="0" t="n">
        <v>0</v>
      </c>
      <c r="D51" s="0" t="n">
        <v>12.23</v>
      </c>
      <c r="E51" s="0" t="s">
        <v>180</v>
      </c>
      <c r="F51" s="0" t="n">
        <v>138.8</v>
      </c>
      <c r="G51" s="0" t="n">
        <v>138.7</v>
      </c>
      <c r="H51" s="0" t="n">
        <v>138.85</v>
      </c>
      <c r="I51" s="0" t="s">
        <v>322</v>
      </c>
      <c r="J51" s="0" t="n">
        <v>138.701</v>
      </c>
      <c r="K51" s="0" t="n">
        <v>-60.05</v>
      </c>
      <c r="L51" s="0" t="n">
        <v>0</v>
      </c>
      <c r="M51" s="0" t="n">
        <v>0</v>
      </c>
      <c r="N51" s="0" t="n">
        <v>-1189.12</v>
      </c>
      <c r="O51" s="0" t="n">
        <v>65013881</v>
      </c>
      <c r="P51" s="0" t="n">
        <v>789</v>
      </c>
      <c r="Q51" s="0" t="s">
        <v>168</v>
      </c>
      <c r="R51" s="0" t="s">
        <v>236</v>
      </c>
      <c r="S51" s="0" t="n">
        <v>1</v>
      </c>
      <c r="T51" s="0" t="n">
        <v>1</v>
      </c>
      <c r="U51" s="0" t="n">
        <v>0.01</v>
      </c>
      <c r="Y51" s="0" t="s">
        <v>170</v>
      </c>
      <c r="Z51" s="0" t="n">
        <v>-1249.17</v>
      </c>
      <c r="AA51" s="0" t="n">
        <v>-9.9</v>
      </c>
      <c r="AB51" s="0" t="n">
        <v>-10</v>
      </c>
      <c r="AC51" s="0" t="n">
        <v>5</v>
      </c>
      <c r="AD51" s="145" t="s">
        <v>323</v>
      </c>
      <c r="AE51" s="0" t="n">
        <v>9174</v>
      </c>
      <c r="AF51" s="0" t="n">
        <v>0</v>
      </c>
      <c r="AG51" s="0" t="n">
        <v>0</v>
      </c>
      <c r="AH51" s="0" t="n">
        <v>1403180106</v>
      </c>
      <c r="AI51" s="0" t="n">
        <v>1403189280</v>
      </c>
      <c r="AJ51" s="0" t="n">
        <v>0</v>
      </c>
    </row>
    <row collapsed="false" customFormat="false" customHeight="false" hidden="false" ht="13.3" outlineLevel="0" r="52">
      <c r="A52" s="0" t="n">
        <v>1989382180</v>
      </c>
      <c r="B52" s="0" t="s">
        <v>324</v>
      </c>
      <c r="C52" s="0" t="n">
        <v>0</v>
      </c>
      <c r="D52" s="0" t="n">
        <v>12.74</v>
      </c>
      <c r="E52" s="0" t="s">
        <v>184</v>
      </c>
      <c r="F52" s="0" t="n">
        <v>1.44705</v>
      </c>
      <c r="G52" s="0" t="n">
        <v>1.446</v>
      </c>
      <c r="H52" s="0" t="n">
        <v>1.4475</v>
      </c>
      <c r="I52" s="0" t="s">
        <v>325</v>
      </c>
      <c r="J52" s="0" t="n">
        <v>1.44751</v>
      </c>
      <c r="K52" s="0" t="n">
        <v>-62.53</v>
      </c>
      <c r="L52" s="0" t="n">
        <v>0</v>
      </c>
      <c r="M52" s="0" t="n">
        <v>0</v>
      </c>
      <c r="N52" s="0" t="n">
        <v>552.17</v>
      </c>
      <c r="O52" s="0" t="n">
        <v>65013881</v>
      </c>
      <c r="P52" s="0" t="n">
        <v>789</v>
      </c>
      <c r="Q52" s="0" t="s">
        <v>168</v>
      </c>
      <c r="R52" s="0" t="s">
        <v>249</v>
      </c>
      <c r="S52" s="0" t="n">
        <v>1</v>
      </c>
      <c r="T52" s="0" t="n">
        <v>1</v>
      </c>
      <c r="U52" s="0" t="n">
        <v>0.0001</v>
      </c>
      <c r="Y52" s="0" t="s">
        <v>170</v>
      </c>
      <c r="Z52" s="0" t="n">
        <v>489.64</v>
      </c>
      <c r="AA52" s="0" t="n">
        <v>4.6</v>
      </c>
      <c r="AB52" s="0" t="n">
        <v>-10.5</v>
      </c>
      <c r="AC52" s="0" t="n">
        <v>4.5</v>
      </c>
      <c r="AD52" s="145" t="s">
        <v>326</v>
      </c>
      <c r="AE52" s="0" t="n">
        <v>222</v>
      </c>
      <c r="AF52" s="0" t="n">
        <v>0</v>
      </c>
      <c r="AG52" s="0" t="n">
        <v>0.1</v>
      </c>
      <c r="AH52" s="0" t="n">
        <v>1403182151</v>
      </c>
      <c r="AI52" s="0" t="n">
        <v>1403182373</v>
      </c>
      <c r="AJ52" s="0" t="n">
        <v>0</v>
      </c>
    </row>
    <row collapsed="false" customFormat="false" customHeight="false" hidden="false" ht="13.3" outlineLevel="0" r="53">
      <c r="A53" s="0" t="n">
        <v>1989394943</v>
      </c>
      <c r="B53" s="0" t="s">
        <v>327</v>
      </c>
      <c r="C53" s="0" t="n">
        <v>0</v>
      </c>
      <c r="D53" s="0" t="n">
        <v>12.83</v>
      </c>
      <c r="E53" s="0" t="s">
        <v>203</v>
      </c>
      <c r="F53" s="0" t="n">
        <v>1.475</v>
      </c>
      <c r="G53" s="0" t="n">
        <v>1.474</v>
      </c>
      <c r="H53" s="0" t="n">
        <v>1.4755</v>
      </c>
      <c r="I53" s="0" t="s">
        <v>328</v>
      </c>
      <c r="J53" s="0" t="n">
        <v>1.474</v>
      </c>
      <c r="K53" s="0" t="n">
        <v>-62.92</v>
      </c>
      <c r="L53" s="0" t="n">
        <v>0</v>
      </c>
      <c r="M53" s="0" t="n">
        <v>0</v>
      </c>
      <c r="N53" s="0" t="n">
        <v>-1185.61</v>
      </c>
      <c r="O53" s="0" t="n">
        <v>65013881</v>
      </c>
      <c r="P53" s="0" t="n">
        <v>789</v>
      </c>
      <c r="Q53" s="0" t="s">
        <v>168</v>
      </c>
      <c r="R53" s="0" t="s">
        <v>236</v>
      </c>
      <c r="S53" s="0" t="n">
        <v>1</v>
      </c>
      <c r="T53" s="0" t="n">
        <v>1</v>
      </c>
      <c r="U53" s="0" t="n">
        <v>0.0001</v>
      </c>
      <c r="Y53" s="0" t="s">
        <v>170</v>
      </c>
      <c r="Z53" s="0" t="n">
        <v>-1248.53</v>
      </c>
      <c r="AA53" s="0" t="n">
        <v>-10</v>
      </c>
      <c r="AB53" s="0" t="n">
        <v>-10</v>
      </c>
      <c r="AC53" s="0" t="n">
        <v>5</v>
      </c>
      <c r="AD53" s="145" t="s">
        <v>329</v>
      </c>
      <c r="AE53" s="0" t="n">
        <v>2150</v>
      </c>
      <c r="AF53" s="0" t="n">
        <v>0</v>
      </c>
      <c r="AG53" s="0" t="n">
        <v>0</v>
      </c>
      <c r="AH53" s="0" t="n">
        <v>1403189225</v>
      </c>
      <c r="AI53" s="0" t="n">
        <v>1403191375</v>
      </c>
      <c r="AJ53" s="0" t="n">
        <v>0</v>
      </c>
    </row>
    <row collapsed="false" customFormat="false" customHeight="false" hidden="false" ht="13.3" outlineLevel="0" r="54">
      <c r="A54" s="0" t="n">
        <v>1989398971</v>
      </c>
      <c r="B54" s="0" t="s">
        <v>330</v>
      </c>
      <c r="C54" s="0" t="n">
        <v>0</v>
      </c>
      <c r="D54" s="0" t="n">
        <v>11.57</v>
      </c>
      <c r="E54" s="0" t="s">
        <v>166</v>
      </c>
      <c r="F54" s="0" t="n">
        <v>173.499</v>
      </c>
      <c r="G54" s="0" t="n">
        <v>173.508</v>
      </c>
      <c r="H54" s="0" t="n">
        <v>173.549</v>
      </c>
      <c r="I54" s="0" t="s">
        <v>331</v>
      </c>
      <c r="J54" s="0" t="n">
        <v>173.549</v>
      </c>
      <c r="K54" s="0" t="n">
        <v>-70.95</v>
      </c>
      <c r="L54" s="0" t="n">
        <v>0</v>
      </c>
      <c r="M54" s="0" t="n">
        <v>0</v>
      </c>
      <c r="N54" s="0" t="n">
        <v>568.02</v>
      </c>
      <c r="O54" s="0" t="n">
        <v>65013881</v>
      </c>
      <c r="P54" s="0" t="n">
        <v>789</v>
      </c>
      <c r="Q54" s="0" t="s">
        <v>168</v>
      </c>
      <c r="R54" s="0" t="s">
        <v>249</v>
      </c>
      <c r="S54" s="0" t="n">
        <v>1</v>
      </c>
      <c r="T54" s="0" t="n">
        <v>1</v>
      </c>
      <c r="U54" s="0" t="n">
        <v>0.01</v>
      </c>
      <c r="Y54" s="0" t="s">
        <v>170</v>
      </c>
      <c r="Z54" s="0" t="n">
        <v>497.07</v>
      </c>
      <c r="AA54" s="0" t="n">
        <v>5</v>
      </c>
      <c r="AB54" s="0" t="n">
        <v>0.9</v>
      </c>
      <c r="AC54" s="0" t="n">
        <v>5</v>
      </c>
      <c r="AD54" s="145" t="s">
        <v>332</v>
      </c>
      <c r="AE54" s="0" t="n">
        <v>992</v>
      </c>
      <c r="AF54" s="0" t="n">
        <v>0</v>
      </c>
      <c r="AG54" s="0" t="n">
        <v>0</v>
      </c>
      <c r="AH54" s="0" t="n">
        <v>1403193881</v>
      </c>
      <c r="AI54" s="0" t="n">
        <v>1403194873</v>
      </c>
      <c r="AJ54" s="0" t="n">
        <v>0</v>
      </c>
    </row>
    <row collapsed="false" customFormat="false" customHeight="false" hidden="false" ht="13.3" outlineLevel="0" r="55">
      <c r="A55" s="0" t="n">
        <v>1989416311</v>
      </c>
      <c r="B55" s="0" t="s">
        <v>333</v>
      </c>
      <c r="C55" s="0" t="n">
        <v>0</v>
      </c>
      <c r="D55" s="0" t="n">
        <v>11.67</v>
      </c>
      <c r="E55" s="0" t="s">
        <v>166</v>
      </c>
      <c r="F55" s="0" t="n">
        <v>173.6</v>
      </c>
      <c r="G55" s="0" t="n">
        <v>173.609</v>
      </c>
      <c r="H55" s="0" t="n">
        <v>173.65</v>
      </c>
      <c r="I55" s="0" t="s">
        <v>334</v>
      </c>
      <c r="J55" s="0" t="n">
        <v>173.65</v>
      </c>
      <c r="K55" s="0" t="n">
        <v>-71.61</v>
      </c>
      <c r="L55" s="0" t="n">
        <v>0</v>
      </c>
      <c r="M55" s="0" t="n">
        <v>0</v>
      </c>
      <c r="N55" s="0" t="n">
        <v>572.73</v>
      </c>
      <c r="O55" s="0" t="n">
        <v>65013881</v>
      </c>
      <c r="P55" s="0" t="n">
        <v>789</v>
      </c>
      <c r="Q55" s="0" t="s">
        <v>168</v>
      </c>
      <c r="R55" s="0" t="s">
        <v>249</v>
      </c>
      <c r="S55" s="0" t="n">
        <v>1</v>
      </c>
      <c r="T55" s="0" t="n">
        <v>1</v>
      </c>
      <c r="U55" s="0" t="n">
        <v>0.01</v>
      </c>
      <c r="Y55" s="0" t="s">
        <v>170</v>
      </c>
      <c r="Z55" s="0" t="n">
        <v>501.12</v>
      </c>
      <c r="AA55" s="0" t="n">
        <v>5</v>
      </c>
      <c r="AB55" s="0" t="n">
        <v>0.9</v>
      </c>
      <c r="AC55" s="0" t="n">
        <v>5</v>
      </c>
      <c r="AD55" s="145" t="s">
        <v>335</v>
      </c>
      <c r="AE55" s="0" t="n">
        <v>1099</v>
      </c>
      <c r="AF55" s="0" t="n">
        <v>0</v>
      </c>
      <c r="AG55" s="0" t="n">
        <v>0</v>
      </c>
      <c r="AH55" s="0" t="n">
        <v>1403198300</v>
      </c>
      <c r="AI55" s="0" t="n">
        <v>1403199399</v>
      </c>
      <c r="AJ55" s="0" t="n">
        <v>0</v>
      </c>
    </row>
    <row collapsed="false" customFormat="false" customHeight="false" hidden="false" ht="13.3" outlineLevel="0" r="56">
      <c r="A56" s="0" t="n">
        <v>1989511161</v>
      </c>
      <c r="B56" s="0" t="s">
        <v>336</v>
      </c>
      <c r="C56" s="0" t="n">
        <v>0</v>
      </c>
      <c r="D56" s="0" t="n">
        <v>11.96</v>
      </c>
      <c r="E56" s="0" t="s">
        <v>166</v>
      </c>
      <c r="F56" s="0" t="n">
        <v>173.905</v>
      </c>
      <c r="G56" s="0" t="n">
        <v>0</v>
      </c>
      <c r="H56" s="0" t="n">
        <v>0</v>
      </c>
      <c r="I56" s="0" t="s">
        <v>337</v>
      </c>
      <c r="J56" s="0" t="n">
        <v>173.806</v>
      </c>
      <c r="K56" s="0" t="n">
        <v>-73.37</v>
      </c>
      <c r="L56" s="0" t="n">
        <v>0</v>
      </c>
      <c r="M56" s="0" t="n">
        <v>0</v>
      </c>
      <c r="N56" s="0" t="n">
        <v>-1160.38</v>
      </c>
      <c r="O56" s="0" t="n">
        <v>65013881</v>
      </c>
      <c r="P56" s="0" t="n">
        <v>0</v>
      </c>
      <c r="Q56" s="0" t="s">
        <v>168</v>
      </c>
      <c r="S56" s="0" t="n">
        <v>1</v>
      </c>
      <c r="T56" s="0" t="n">
        <v>1</v>
      </c>
      <c r="U56" s="0" t="n">
        <v>0.01</v>
      </c>
      <c r="Y56" s="0" t="s">
        <v>170</v>
      </c>
      <c r="Z56" s="0" t="n">
        <v>-1233.75</v>
      </c>
      <c r="AA56" s="0" t="n">
        <v>-9.9</v>
      </c>
      <c r="AB56" s="0" t="n">
        <v>0</v>
      </c>
      <c r="AC56" s="0" t="n">
        <v>0</v>
      </c>
      <c r="AD56" s="145" t="s">
        <v>338</v>
      </c>
      <c r="AE56" s="0" t="n">
        <v>193</v>
      </c>
      <c r="AF56" s="0" t="n">
        <v>0</v>
      </c>
      <c r="AG56" s="0" t="n">
        <v>0</v>
      </c>
      <c r="AH56" s="0" t="n">
        <v>1403277486</v>
      </c>
      <c r="AI56" s="0" t="n">
        <v>1403277679</v>
      </c>
      <c r="AJ56" s="0" t="n">
        <v>0</v>
      </c>
    </row>
    <row collapsed="false" customFormat="false" customHeight="false" hidden="false" ht="13.3" outlineLevel="0" r="57">
      <c r="A57" s="0" t="n">
        <v>1989513920</v>
      </c>
      <c r="B57" s="0" t="s">
        <v>339</v>
      </c>
      <c r="C57" s="0" t="n">
        <v>1</v>
      </c>
      <c r="D57" s="0" t="n">
        <v>12.04</v>
      </c>
      <c r="E57" s="0" t="s">
        <v>184</v>
      </c>
      <c r="F57" s="0" t="n">
        <v>1.445</v>
      </c>
      <c r="G57" s="0" t="n">
        <v>1.446</v>
      </c>
      <c r="H57" s="0" t="n">
        <v>1.4445</v>
      </c>
      <c r="I57" s="0" t="s">
        <v>340</v>
      </c>
      <c r="J57" s="0" t="n">
        <v>1.446</v>
      </c>
      <c r="K57" s="0" t="n">
        <v>-58.84</v>
      </c>
      <c r="L57" s="0" t="n">
        <v>0</v>
      </c>
      <c r="M57" s="0" t="n">
        <v>0</v>
      </c>
      <c r="N57" s="0" t="n">
        <v>-1130.4</v>
      </c>
      <c r="O57" s="0" t="n">
        <v>65013881</v>
      </c>
      <c r="P57" s="0" t="n">
        <v>789</v>
      </c>
      <c r="Q57" s="0" t="s">
        <v>168</v>
      </c>
      <c r="R57" s="0" t="s">
        <v>236</v>
      </c>
      <c r="S57" s="0" t="n">
        <v>1</v>
      </c>
      <c r="T57" s="0" t="n">
        <v>1</v>
      </c>
      <c r="U57" s="0" t="n">
        <v>0.0001</v>
      </c>
      <c r="Y57" s="0" t="s">
        <v>174</v>
      </c>
      <c r="Z57" s="0" t="n">
        <v>-1189.24</v>
      </c>
      <c r="AA57" s="0" t="n">
        <v>-10</v>
      </c>
      <c r="AB57" s="0" t="n">
        <v>-10</v>
      </c>
      <c r="AC57" s="0" t="n">
        <v>5</v>
      </c>
      <c r="AD57" s="145" t="s">
        <v>341</v>
      </c>
      <c r="AE57" s="0" t="n">
        <v>3408</v>
      </c>
      <c r="AF57" s="0" t="n">
        <v>0</v>
      </c>
      <c r="AG57" s="0" t="n">
        <v>0</v>
      </c>
      <c r="AH57" s="0" t="n">
        <v>1403278500</v>
      </c>
      <c r="AI57" s="0" t="n">
        <v>1403281908</v>
      </c>
      <c r="AJ57" s="0" t="n">
        <v>0</v>
      </c>
    </row>
    <row collapsed="false" customFormat="false" customHeight="false" hidden="false" ht="13.3" outlineLevel="0" r="58">
      <c r="A58" s="0" t="n">
        <v>1989525625</v>
      </c>
      <c r="B58" s="0" t="s">
        <v>342</v>
      </c>
      <c r="C58" s="0" t="n">
        <v>0</v>
      </c>
      <c r="D58" s="0" t="n">
        <v>11.8</v>
      </c>
      <c r="E58" s="0" t="s">
        <v>184</v>
      </c>
      <c r="F58" s="0" t="n">
        <v>1.448</v>
      </c>
      <c r="G58" s="0" t="n">
        <v>1.447</v>
      </c>
      <c r="H58" s="0" t="n">
        <v>1.4485</v>
      </c>
      <c r="I58" s="0" t="s">
        <v>343</v>
      </c>
      <c r="J58" s="0" t="n">
        <v>1.44699</v>
      </c>
      <c r="K58" s="0" t="n">
        <v>-57.69</v>
      </c>
      <c r="L58" s="0" t="n">
        <v>0</v>
      </c>
      <c r="M58" s="0" t="n">
        <v>0</v>
      </c>
      <c r="N58" s="0" t="n">
        <v>-1118.78</v>
      </c>
      <c r="O58" s="0" t="n">
        <v>65013881</v>
      </c>
      <c r="P58" s="0" t="n">
        <v>789</v>
      </c>
      <c r="Q58" s="0" t="s">
        <v>168</v>
      </c>
      <c r="R58" s="0" t="s">
        <v>236</v>
      </c>
      <c r="S58" s="0" t="n">
        <v>1</v>
      </c>
      <c r="T58" s="0" t="n">
        <v>1</v>
      </c>
      <c r="U58" s="0" t="n">
        <v>0.0001</v>
      </c>
      <c r="Y58" s="0" t="s">
        <v>170</v>
      </c>
      <c r="Z58" s="0" t="n">
        <v>-1176.47</v>
      </c>
      <c r="AA58" s="0" t="n">
        <v>-10.1</v>
      </c>
      <c r="AB58" s="0" t="n">
        <v>-10</v>
      </c>
      <c r="AC58" s="0" t="n">
        <v>5</v>
      </c>
      <c r="AD58" s="145" t="s">
        <v>344</v>
      </c>
      <c r="AE58" s="0" t="n">
        <v>6014</v>
      </c>
      <c r="AF58" s="0" t="n">
        <v>-0.1</v>
      </c>
      <c r="AG58" s="0" t="n">
        <v>0</v>
      </c>
      <c r="AH58" s="0" t="n">
        <v>1403288148</v>
      </c>
      <c r="AI58" s="0" t="n">
        <v>1403294162</v>
      </c>
      <c r="AJ58" s="0" t="n">
        <v>0</v>
      </c>
    </row>
    <row collapsed="false" customFormat="false" customHeight="false" hidden="false" ht="13.3" outlineLevel="0" r="59">
      <c r="A59" s="0" t="n">
        <v>1989533820</v>
      </c>
      <c r="B59" s="0" t="s">
        <v>345</v>
      </c>
      <c r="C59" s="0" t="n">
        <v>0</v>
      </c>
      <c r="D59" s="0" t="n">
        <v>11.31</v>
      </c>
      <c r="E59" s="0" t="s">
        <v>180</v>
      </c>
      <c r="F59" s="0" t="n">
        <v>138.802</v>
      </c>
      <c r="G59" s="0" t="n">
        <v>138.813</v>
      </c>
      <c r="H59" s="0" t="n">
        <v>138.85</v>
      </c>
      <c r="I59" s="0" t="s">
        <v>346</v>
      </c>
      <c r="J59" s="0" t="n">
        <v>138.85</v>
      </c>
      <c r="K59" s="0" t="n">
        <v>-55.31</v>
      </c>
      <c r="L59" s="0" t="n">
        <v>0</v>
      </c>
      <c r="M59" s="0" t="n">
        <v>0</v>
      </c>
      <c r="N59" s="0" t="n">
        <v>531.56</v>
      </c>
      <c r="O59" s="0" t="n">
        <v>65013881</v>
      </c>
      <c r="P59" s="0" t="n">
        <v>789</v>
      </c>
      <c r="Q59" s="0" t="s">
        <v>168</v>
      </c>
      <c r="R59" s="0" t="s">
        <v>249</v>
      </c>
      <c r="S59" s="0" t="n">
        <v>1</v>
      </c>
      <c r="T59" s="0" t="n">
        <v>1</v>
      </c>
      <c r="U59" s="0" t="n">
        <v>0.01</v>
      </c>
      <c r="Y59" s="0" t="s">
        <v>170</v>
      </c>
      <c r="Z59" s="0" t="n">
        <v>476.25</v>
      </c>
      <c r="AA59" s="0" t="n">
        <v>4.8</v>
      </c>
      <c r="AB59" s="0" t="n">
        <v>1.1</v>
      </c>
      <c r="AC59" s="0" t="n">
        <v>4.8</v>
      </c>
      <c r="AD59" s="145" t="s">
        <v>347</v>
      </c>
      <c r="AE59" s="0" t="n">
        <v>9246</v>
      </c>
      <c r="AF59" s="0" t="n">
        <v>0</v>
      </c>
      <c r="AG59" s="0" t="n">
        <v>0</v>
      </c>
      <c r="AH59" s="0" t="n">
        <v>1403289360</v>
      </c>
      <c r="AI59" s="0" t="n">
        <v>1403298606</v>
      </c>
      <c r="AJ59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"/>
  <sheetViews>
    <sheetView colorId="64" defaultGridColor="true" rightToLeft="false" showFormulas="false" showGridLines="true" showOutlineSymbols="true" showRowColHeaders="true" showZeros="true" tabSelected="false" topLeftCell="A4" view="normal" windowProtection="false" workbookViewId="0" zoomScale="75" zoomScaleNormal="75" zoomScalePageLayoutView="100">
      <selection activeCell="O35" activeCellId="0" pane="topLeft" sqref="O35"/>
    </sheetView>
  </sheetViews>
  <sheetFormatPr defaultRowHeight="15"/>
  <cols>
    <col collapsed="false" hidden="false" max="1" min="1" style="146" width="3"/>
    <col collapsed="false" hidden="false" max="2" min="2" style="146" width="16.7125506072875"/>
    <col collapsed="false" hidden="false" max="1025" min="3" style="146" width="9.1417004048583"/>
  </cols>
  <sheetData>
    <row collapsed="false" customFormat="false" customHeight="true" hidden="false" ht="19.5" outlineLevel="0" r="1"/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3"/>
  <sheetViews>
    <sheetView colorId="64" defaultGridColor="true" rightToLeft="false" showFormulas="false" showGridLines="false" showOutlineSymbols="true" showRowColHeaders="true" showZeros="true" tabSelected="false" topLeftCell="A1" view="normal" windowProtection="false" workbookViewId="0" zoomScale="75" zoomScaleNormal="75" zoomScalePageLayoutView="100">
      <selection activeCell="E16" activeCellId="0" pane="topLeft" sqref="E16"/>
    </sheetView>
  </sheetViews>
  <sheetFormatPr defaultRowHeight="19.3"/>
  <cols>
    <col collapsed="false" hidden="false" max="1" min="1" style="0" width="9.99595141700405"/>
    <col collapsed="false" hidden="false" max="2" min="2" style="147" width="70.2834008097166"/>
    <col collapsed="false" hidden="false" max="1025" min="3" style="0" width="9.1417004048583"/>
  </cols>
  <sheetData>
    <row collapsed="false" customFormat="false" customHeight="false" hidden="false" ht="19.3" outlineLevel="0" r="1">
      <c r="A1" s="148"/>
      <c r="B1" s="147" t="s">
        <v>348</v>
      </c>
    </row>
    <row collapsed="false" customFormat="false" customHeight="false" hidden="false" ht="19.3" outlineLevel="0" r="2">
      <c r="B2" s="147" t="s">
        <v>349</v>
      </c>
    </row>
    <row collapsed="false" customFormat="false" customHeight="false" hidden="false" ht="19.3" outlineLevel="0" r="3">
      <c r="B3" s="147" t="s">
        <v>350</v>
      </c>
    </row>
    <row collapsed="false" customFormat="false" customHeight="false" hidden="false" ht="19.3" outlineLevel="0" r="4">
      <c r="B4" s="147" t="s">
        <v>351</v>
      </c>
    </row>
    <row collapsed="false" customFormat="false" customHeight="false" hidden="false" ht="19.3" outlineLevel="0" r="5">
      <c r="B5" s="147" t="s">
        <v>352</v>
      </c>
    </row>
    <row collapsed="false" customFormat="false" customHeight="false" hidden="false" ht="19.3" outlineLevel="0" r="6">
      <c r="B6" s="147" t="s">
        <v>353</v>
      </c>
    </row>
    <row collapsed="false" customFormat="false" customHeight="false" hidden="false" ht="19.3" outlineLevel="0" r="7">
      <c r="B7" s="147" t="s">
        <v>354</v>
      </c>
    </row>
    <row collapsed="false" customFormat="false" customHeight="false" hidden="false" ht="19.3" outlineLevel="0" r="8">
      <c r="B8" s="147" t="s">
        <v>355</v>
      </c>
    </row>
    <row collapsed="false" customFormat="false" customHeight="false" hidden="false" ht="19.3" outlineLevel="0" r="9">
      <c r="B9" s="147" t="s">
        <v>356</v>
      </c>
    </row>
    <row collapsed="false" customFormat="false" customHeight="false" hidden="false" ht="19.3" outlineLevel="0" r="10">
      <c r="B10" s="147" t="s">
        <v>357</v>
      </c>
    </row>
    <row collapsed="false" customFormat="false" customHeight="false" hidden="false" ht="19.3" outlineLevel="0" r="11">
      <c r="B11" s="147" t="s">
        <v>358</v>
      </c>
    </row>
    <row collapsed="false" customFormat="false" customHeight="false" hidden="false" ht="19.3" outlineLevel="0" r="12">
      <c r="B12" s="147" t="s">
        <v>359</v>
      </c>
    </row>
    <row collapsed="false" customFormat="false" customHeight="false" hidden="false" ht="19.3" outlineLevel="0" r="13">
      <c r="B13" s="147" t="s">
        <v>360</v>
      </c>
    </row>
    <row collapsed="false" customFormat="false" customHeight="false" hidden="false" ht="19.3" outlineLevel="0" r="14">
      <c r="B14" s="147" t="s">
        <v>361</v>
      </c>
    </row>
    <row collapsed="false" customFormat="false" customHeight="false" hidden="false" ht="19.3" outlineLevel="0" r="15">
      <c r="B15" s="147" t="s">
        <v>362</v>
      </c>
    </row>
    <row collapsed="false" customFormat="false" customHeight="false" hidden="false" ht="19.3" outlineLevel="0" r="16">
      <c r="B16" s="147" t="s">
        <v>363</v>
      </c>
    </row>
    <row collapsed="false" customFormat="false" customHeight="false" hidden="false" ht="19.3" outlineLevel="0" r="17">
      <c r="B17" s="147" t="s">
        <v>364</v>
      </c>
    </row>
    <row collapsed="false" customFormat="false" customHeight="false" hidden="false" ht="19.3" outlineLevel="0" r="18">
      <c r="B18" s="147" t="s">
        <v>365</v>
      </c>
    </row>
    <row collapsed="false" customFormat="false" customHeight="false" hidden="false" ht="19.3" outlineLevel="0" r="19">
      <c r="B19" s="147" t="s">
        <v>366</v>
      </c>
    </row>
    <row collapsed="false" customFormat="false" customHeight="false" hidden="false" ht="19.3" outlineLevel="0" r="20">
      <c r="B20" s="147" t="s">
        <v>367</v>
      </c>
    </row>
    <row collapsed="false" customFormat="false" customHeight="false" hidden="false" ht="19.3" outlineLevel="0" r="21">
      <c r="B21" s="147" t="s">
        <v>368</v>
      </c>
    </row>
    <row collapsed="false" customFormat="false" customHeight="false" hidden="false" ht="19.3" outlineLevel="0" r="22">
      <c r="B22" s="147" t="s">
        <v>369</v>
      </c>
    </row>
    <row collapsed="false" customFormat="false" customHeight="false" hidden="false" ht="19.3" outlineLevel="0" r="23">
      <c r="B23" s="147" t="s">
        <v>370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LibreOffice/4.0.2.2$Linux_X86_64 LibreOffice_project/400m0$Build-2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2014-03-11T18:50:25.00Z</dcterms:created>
  <dc:creator>Fluke, John</dc:creator>
  <cp:lastModifiedBy>Fluke, John</cp:lastModifiedBy>
  <cp:lastPrinted>2014-04-11T21:56:58.00Z</cp:lastPrinted>
  <dcterms:modified xsi:type="dcterms:W3CDTF">2014-06-14T07:30:57.00Z</dcterms:modified>
  <cp:revision>0</cp:revision>
</cp:coreProperties>
</file>