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8870" windowHeight="7755"/>
  </bookViews>
  <sheets>
    <sheet name="Sheet1" sheetId="1" r:id="rId1"/>
  </sheets>
  <definedNames>
    <definedName name="post6557453" localSheetId="0">Sheet1!$A$6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6" i="1"/>
  <c r="N5" i="1"/>
  <c r="J7" i="1"/>
  <c r="J6" i="1"/>
  <c r="J5" i="1"/>
  <c r="I7" i="1"/>
  <c r="I6" i="1"/>
  <c r="I5" i="1"/>
  <c r="I9" i="1" l="1"/>
  <c r="L9" i="1" s="1"/>
  <c r="K8" i="1"/>
  <c r="K9" i="1"/>
  <c r="K10" i="1"/>
  <c r="K11" i="1"/>
  <c r="I10" i="1"/>
  <c r="L10" i="1" s="1"/>
  <c r="I11" i="1"/>
  <c r="I8" i="1"/>
  <c r="L8" i="1" s="1"/>
  <c r="L11" i="1"/>
  <c r="G7" i="1" l="1"/>
  <c r="L7" i="1" s="1"/>
  <c r="G5" i="1"/>
  <c r="L5" i="1" s="1"/>
  <c r="N8" i="1"/>
  <c r="O8" i="1" s="1"/>
  <c r="N9" i="1"/>
  <c r="O9" i="1" s="1"/>
  <c r="N10" i="1"/>
  <c r="O10" i="1" s="1"/>
  <c r="N11" i="1"/>
  <c r="O11" i="1" s="1"/>
  <c r="K5" i="1" l="1"/>
  <c r="O7" i="1"/>
  <c r="K7" i="1"/>
  <c r="Q7" i="1"/>
  <c r="G6" i="1"/>
  <c r="L6" i="1" s="1"/>
  <c r="K6" i="1" s="1"/>
  <c r="O5" i="1"/>
  <c r="O6" i="1" l="1"/>
</calcChain>
</file>

<file path=xl/sharedStrings.xml><?xml version="1.0" encoding="utf-8"?>
<sst xmlns="http://schemas.openxmlformats.org/spreadsheetml/2006/main" count="21" uniqueCount="20">
  <si>
    <t>ITEM</t>
  </si>
  <si>
    <t>TYPE</t>
  </si>
  <si>
    <t>STOP LOSS</t>
  </si>
  <si>
    <t>PLANNED ENTRY</t>
  </si>
  <si>
    <t>PLANNED EXIT</t>
  </si>
  <si>
    <t>RISK AMOUNT</t>
  </si>
  <si>
    <t>% Risked</t>
  </si>
  <si>
    <t>POT REWARD</t>
  </si>
  <si>
    <t>RISK:REWARD</t>
  </si>
  <si>
    <t>LOT SIZE</t>
  </si>
  <si>
    <t>Exit Price</t>
  </si>
  <si>
    <t>Total Profit</t>
  </si>
  <si>
    <t>Actual Return</t>
  </si>
  <si>
    <t>Balance</t>
  </si>
  <si>
    <t>EURUSD</t>
  </si>
  <si>
    <t>BUY</t>
  </si>
  <si>
    <t>GOLD</t>
  </si>
  <si>
    <t>SELL</t>
  </si>
  <si>
    <t>USDJPY</t>
  </si>
  <si>
    <t>PIPS RISKED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</si>
</sst>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000_);_(* \(#,##0.00000\);_(* &quot;-&quot;??_);_(@_)"/>
    <numFmt numFmtId="166" formatCode="_(* #,##0.0000_);_(* \(#,##0.00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.7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0" applyNumberFormat="0" applyBorder="0" applyAlignment="0" applyProtection="0"/>
  </cellStyleXfs>
  <cellXfs count="21">
    <xf numFmtId="0" fontId="0" fillId="0" borderId="0" xfId="0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44" fontId="0" fillId="0" borderId="0" xfId="2" applyFont="1" applyFill="1" applyAlignment="1">
      <alignment horizontal="center"/>
    </xf>
    <xf numFmtId="0" fontId="0" fillId="0" borderId="2" xfId="0" applyFill="1" applyBorder="1"/>
    <xf numFmtId="0" fontId="0" fillId="4" borderId="0" xfId="0" applyFill="1"/>
    <xf numFmtId="164" fontId="3" fillId="3" borderId="0" xfId="4" applyNumberFormat="1"/>
    <xf numFmtId="165" fontId="0" fillId="4" borderId="0" xfId="1" applyNumberFormat="1" applyFont="1" applyFill="1"/>
    <xf numFmtId="44" fontId="5" fillId="4" borderId="0" xfId="2" applyFont="1" applyFill="1"/>
    <xf numFmtId="44" fontId="0" fillId="4" borderId="0" xfId="2" applyFont="1" applyFill="1" applyAlignment="1">
      <alignment horizontal="center"/>
    </xf>
    <xf numFmtId="44" fontId="2" fillId="2" borderId="1" xfId="3" applyNumberFormat="1"/>
    <xf numFmtId="0" fontId="0" fillId="0" borderId="0" xfId="0" applyFill="1"/>
    <xf numFmtId="166" fontId="0" fillId="4" borderId="0" xfId="1" applyNumberFormat="1" applyFont="1" applyFill="1"/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/>
    <xf numFmtId="0" fontId="6" fillId="0" borderId="0" xfId="0" applyFont="1"/>
    <xf numFmtId="44" fontId="6" fillId="0" borderId="0" xfId="2" applyFont="1" applyFill="1" applyAlignment="1">
      <alignment horizontal="center"/>
    </xf>
    <xf numFmtId="0" fontId="6" fillId="0" borderId="2" xfId="0" applyFont="1" applyFill="1" applyBorder="1"/>
    <xf numFmtId="0" fontId="0" fillId="4" borderId="0" xfId="0" applyFill="1" applyBorder="1"/>
    <xf numFmtId="43" fontId="0" fillId="4" borderId="0" xfId="0" applyNumberFormat="1" applyFill="1"/>
  </cellXfs>
  <cellStyles count="5">
    <cellStyle name="Accent6" xfId="4" builtinId="49"/>
    <cellStyle name="Calculation" xfId="3" builtinId="22"/>
    <cellStyle name="Comma" xfId="1" builtinId="3"/>
    <cellStyle name="Currency" xfId="2" builtinId="4"/>
    <cellStyle name="Normal" xfId="0" builtinId="0"/>
  </cellStyles>
  <dxfs count="4">
    <dxf>
      <font>
        <color theme="9" tint="-0.24994659260841701"/>
      </font>
      <numFmt numFmtId="0" formatCode="General"/>
      <fill>
        <patternFill patternType="none">
          <bgColor auto="1"/>
        </patternFill>
      </fill>
    </dxf>
    <dxf>
      <font>
        <color theme="9" tint="-0.24994659260841701"/>
      </font>
      <numFmt numFmtId="34" formatCode="_(&quot;$&quot;* #,##0.00_);_(&quot;$&quot;* \(#,##0.00\);_(&quot;$&quot;* &quot;-&quot;??_);_(@_)"/>
    </dxf>
    <dxf>
      <font>
        <color theme="9" tint="-0.24994659260841701"/>
      </font>
      <numFmt numFmtId="34" formatCode="_(&quot;$&quot;* #,##0.00_);_(&quot;$&quot;* \(#,##0.00\);_(&quot;$&quot;* &quot;-&quot;??_);_(@_)"/>
      <fill>
        <patternFill>
          <bgColor theme="0" tint="-0.14996795556505021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3"/>
  <sheetViews>
    <sheetView tabSelected="1" topLeftCell="D1" workbookViewId="0">
      <selection activeCell="J20" sqref="J20"/>
    </sheetView>
  </sheetViews>
  <sheetFormatPr defaultRowHeight="15" x14ac:dyDescent="0.25"/>
  <cols>
    <col min="1" max="1" width="4.7109375" customWidth="1"/>
    <col min="2" max="2" width="8" bestFit="1" customWidth="1"/>
    <col min="3" max="3" width="5.28515625" bestFit="1" customWidth="1"/>
    <col min="4" max="4" width="10.28515625" bestFit="1" customWidth="1"/>
    <col min="5" max="5" width="15.7109375" bestFit="1" customWidth="1"/>
    <col min="6" max="6" width="13.7109375" bestFit="1" customWidth="1"/>
    <col min="7" max="7" width="13.85546875" bestFit="1" customWidth="1"/>
    <col min="8" max="8" width="8.85546875" bestFit="1" customWidth="1"/>
    <col min="9" max="9" width="11.42578125" bestFit="1" customWidth="1"/>
    <col min="10" max="10" width="12.5703125" customWidth="1"/>
    <col min="11" max="11" width="12.85546875" bestFit="1" customWidth="1"/>
    <col min="12" max="12" width="8.7109375" bestFit="1" customWidth="1"/>
    <col min="13" max="13" width="12.5703125" bestFit="1" customWidth="1"/>
    <col min="14" max="14" width="17.7109375" customWidth="1"/>
    <col min="15" max="15" width="13.140625" bestFit="1" customWidth="1"/>
    <col min="16" max="16" width="11.5703125" bestFit="1" customWidth="1"/>
  </cols>
  <sheetData>
    <row r="3" spans="1:1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2" t="s">
        <v>6</v>
      </c>
      <c r="I3" s="14" t="s">
        <v>19</v>
      </c>
      <c r="J3" s="14" t="s">
        <v>8</v>
      </c>
      <c r="K3" s="1" t="s">
        <v>7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</row>
    <row r="4" spans="1:17" ht="15.75" x14ac:dyDescent="0.25">
      <c r="B4" s="11"/>
      <c r="C4" s="11"/>
      <c r="D4" s="11"/>
      <c r="E4" s="11"/>
      <c r="F4" s="11"/>
      <c r="G4" s="3"/>
      <c r="H4" s="4"/>
      <c r="I4" s="15"/>
      <c r="J4" s="15"/>
      <c r="K4" s="5"/>
      <c r="L4" s="6"/>
      <c r="M4" s="7"/>
      <c r="N4" s="8"/>
      <c r="O4" s="9"/>
      <c r="P4" s="10">
        <v>3500</v>
      </c>
    </row>
    <row r="5" spans="1:17" ht="15.75" x14ac:dyDescent="0.25">
      <c r="A5" s="13"/>
      <c r="B5" s="11" t="s">
        <v>16</v>
      </c>
      <c r="C5" s="11" t="s">
        <v>17</v>
      </c>
      <c r="D5">
        <v>1243.1600000000001</v>
      </c>
      <c r="E5">
        <v>1240.69</v>
      </c>
      <c r="F5">
        <v>1233.28</v>
      </c>
      <c r="G5" s="3">
        <f>H5%*P4</f>
        <v>175</v>
      </c>
      <c r="H5" s="4">
        <v>5</v>
      </c>
      <c r="I5" s="5">
        <f>ABS(D5-E5)*10</f>
        <v>24.700000000000273</v>
      </c>
      <c r="J5" s="5">
        <f>K5/G5</f>
        <v>0.3</v>
      </c>
      <c r="K5" s="20">
        <f>ABS(F5-E5)*L5</f>
        <v>52.5</v>
      </c>
      <c r="L5" s="6">
        <f>G5/I5</f>
        <v>7.0850202429149016</v>
      </c>
      <c r="M5" s="12">
        <v>1230</v>
      </c>
      <c r="N5" s="8">
        <f>ABS(M5-E5)*10*L5</f>
        <v>757.38866396760682</v>
      </c>
      <c r="O5" s="9" t="str">
        <f>CONCATENATE(ROUND((N5/G5),2),":1")</f>
        <v>4.33:1</v>
      </c>
      <c r="P5" s="10">
        <v>3500</v>
      </c>
    </row>
    <row r="6" spans="1:17" ht="15.75" x14ac:dyDescent="0.25">
      <c r="A6" s="13"/>
      <c r="B6" t="s">
        <v>14</v>
      </c>
      <c r="C6" t="s">
        <v>15</v>
      </c>
      <c r="D6">
        <v>1.3529800000000001</v>
      </c>
      <c r="E6">
        <v>1.35948</v>
      </c>
      <c r="F6">
        <v>1.3693299999999999</v>
      </c>
      <c r="G6" s="3">
        <f>H6%*P5</f>
        <v>175</v>
      </c>
      <c r="H6" s="4">
        <v>5</v>
      </c>
      <c r="I6" s="5">
        <f>ABS(E6-D6)*10000</f>
        <v>64.999999999999503</v>
      </c>
      <c r="J6" s="5">
        <f>K6/G6</f>
        <v>1.515384615384614</v>
      </c>
      <c r="K6" s="20">
        <f>ABS(F6-E6)*L6*10000</f>
        <v>265.19230769230745</v>
      </c>
      <c r="L6" s="6">
        <f>G6/I6</f>
        <v>2.6923076923077129</v>
      </c>
      <c r="M6" s="12">
        <v>1.3693299999999999</v>
      </c>
      <c r="N6" s="8">
        <f>ABS(M6-E6)*10000*L6</f>
        <v>265.19230769230745</v>
      </c>
      <c r="O6" s="9" t="str">
        <f>CONCATENATE(ROUND((N6/G6),2),":1")</f>
        <v>1.52:1</v>
      </c>
      <c r="P6" s="10">
        <v>3500</v>
      </c>
    </row>
    <row r="7" spans="1:17" ht="15.75" x14ac:dyDescent="0.25">
      <c r="A7" s="13"/>
      <c r="B7" t="s">
        <v>18</v>
      </c>
      <c r="C7" t="s">
        <v>15</v>
      </c>
      <c r="D7">
        <v>101.595</v>
      </c>
      <c r="E7">
        <v>102.867</v>
      </c>
      <c r="F7">
        <v>103.21</v>
      </c>
      <c r="G7" s="3">
        <f>H7%*P6</f>
        <v>175</v>
      </c>
      <c r="H7" s="4">
        <v>5</v>
      </c>
      <c r="I7" s="5">
        <f>ABS(E7-D7)*100</f>
        <v>127.20000000000056</v>
      </c>
      <c r="J7" s="5">
        <f>K7/G7</f>
        <v>0.26965408805030489</v>
      </c>
      <c r="K7" s="20">
        <f>ABS(F7-E7)*L7*100</f>
        <v>47.189465408803358</v>
      </c>
      <c r="L7" s="6">
        <f>G7/I7</f>
        <v>1.3757861635220066</v>
      </c>
      <c r="M7" s="5">
        <v>104.288</v>
      </c>
      <c r="N7" s="8">
        <f>ABS(M7-E7)*100*L7</f>
        <v>195.49921383647606</v>
      </c>
      <c r="O7" s="9" t="str">
        <f>CONCATENATE(ROUND((N7/G7),2),":1")</f>
        <v>1.12:1</v>
      </c>
      <c r="P7" s="10">
        <v>3500</v>
      </c>
      <c r="Q7">
        <f>ROUND((N7/G7),2)</f>
        <v>1.1200000000000001</v>
      </c>
    </row>
    <row r="8" spans="1:17" ht="15.75" x14ac:dyDescent="0.25">
      <c r="A8" s="13"/>
      <c r="B8" s="16"/>
      <c r="C8" s="16"/>
      <c r="G8" s="17"/>
      <c r="H8" s="18"/>
      <c r="I8" s="5">
        <f t="shared" ref="I8:I11" si="0">ABS(ROUND(IF(E8&lt;10,(D8-E8)*10000,IF(E8&gt;200,(D8-E8),(D8-E8)*100)),0))</f>
        <v>0</v>
      </c>
      <c r="J8" s="5"/>
      <c r="K8" s="5">
        <f>IF(C8="BUY",F8-E8,E8-F8)</f>
        <v>0</v>
      </c>
      <c r="L8" s="6" t="e">
        <f>IF(B8="GOLD",SUM(G8/(I8)),SUM(G8/(I8*0.0001)))</f>
        <v>#DIV/0!</v>
      </c>
      <c r="M8" s="12"/>
      <c r="N8" s="8" t="e">
        <f>IF(B8="USDJPY",(IF(C8="BUY",(M8-E8),(E8-M8))*L8)*10,IF(C8="BUY",(M8-E8),(E8-M8))*L8)</f>
        <v>#DIV/0!</v>
      </c>
      <c r="O8" s="9" t="e">
        <f>CONCATENATE(ROUND((N8/(L8*IF(C8="BUY",(E8-D8),(D8-E8)))),2),":1")</f>
        <v>#DIV/0!</v>
      </c>
      <c r="P8" s="10">
        <v>3500</v>
      </c>
    </row>
    <row r="9" spans="1:17" ht="15.75" x14ac:dyDescent="0.25">
      <c r="A9" s="13"/>
      <c r="B9" s="16"/>
      <c r="C9" s="16"/>
      <c r="G9" s="17"/>
      <c r="H9" s="18"/>
      <c r="I9" s="5">
        <f>ABS(ROUND(IF(E9&lt;10,(D9-E9)*10000,IF(E9&gt;200,(D9-E9),(D9-E9)*100)),0))</f>
        <v>0</v>
      </c>
      <c r="J9" s="5"/>
      <c r="K9" s="5">
        <f>IF(C9="BUY",F9-E9,E9-F9)</f>
        <v>0</v>
      </c>
      <c r="L9" s="6" t="e">
        <f>IF(B9="GOLD",SUM(G9/(I9)),SUM(G9/(I9*0.0001)))</f>
        <v>#DIV/0!</v>
      </c>
      <c r="M9" s="12"/>
      <c r="N9" s="8" t="e">
        <f>IF(B9="USDJPY",(IF(C9="BUY",(M9-E9),(E9-M9))*L9)*10,IF(C9="BUY",(M9-E9),(E9-M9))*L9)</f>
        <v>#DIV/0!</v>
      </c>
      <c r="O9" s="9" t="e">
        <f>CONCATENATE(ROUND((N9/(L9*IF(C9="BUY",(E9-D9),(D9-E9)))),2),":1")</f>
        <v>#DIV/0!</v>
      </c>
      <c r="P9" s="10">
        <v>3500</v>
      </c>
    </row>
    <row r="10" spans="1:17" ht="15.75" x14ac:dyDescent="0.25">
      <c r="A10" s="13"/>
      <c r="B10" s="11"/>
      <c r="D10" s="11"/>
      <c r="E10" s="11"/>
      <c r="F10" s="11"/>
      <c r="G10" s="3"/>
      <c r="H10" s="4"/>
      <c r="I10" s="5">
        <f t="shared" si="0"/>
        <v>0</v>
      </c>
      <c r="J10" s="5"/>
      <c r="K10" s="5">
        <f>IF(C10="BUY",F10-E10,E10-F10)</f>
        <v>0</v>
      </c>
      <c r="L10" s="6" t="e">
        <f t="shared" ref="L10:L11" si="1">IF(B10="GOLD",SUM(G10/(I10*0.01)),SUM(G10/(I10*0.0001)))</f>
        <v>#DIV/0!</v>
      </c>
      <c r="M10" s="12"/>
      <c r="N10" s="8" t="e">
        <f>IF(B10="USDJPY",(IF(C10="BUY",(M10-E10),(E10-M10))*L10)*10,IF(C10="BUY",(M10-E10),(E10-M10))*L10)</f>
        <v>#DIV/0!</v>
      </c>
      <c r="O10" s="9" t="e">
        <f>CONCATENATE(ROUND((N10/(L10*IF(C10="BUY",(E10-D10),(D10-E10)))),2),":1")</f>
        <v>#DIV/0!</v>
      </c>
      <c r="P10" s="10">
        <v>3500</v>
      </c>
    </row>
    <row r="11" spans="1:17" ht="15.75" x14ac:dyDescent="0.25">
      <c r="A11" s="13"/>
      <c r="G11" s="3"/>
      <c r="H11" s="4"/>
      <c r="I11" s="5">
        <f t="shared" si="0"/>
        <v>0</v>
      </c>
      <c r="J11" s="5"/>
      <c r="K11" s="5">
        <f>IF(C11="BUY",F11-E11,E11-F11)</f>
        <v>0</v>
      </c>
      <c r="L11" s="6" t="e">
        <f t="shared" si="1"/>
        <v>#DIV/0!</v>
      </c>
      <c r="M11" s="12"/>
      <c r="N11" s="8" t="e">
        <f>IF(B11="USDJPY",(IF(C11="BUY",(M11-E11),(E11-M11))*L11)*10,IF(C11="BUY",(M11-E11),(E11-M11))*L11)</f>
        <v>#DIV/0!</v>
      </c>
      <c r="O11" s="9" t="e">
        <f>CONCATENATE(ROUND((N11/(L11*IF(C11="BUY",(E11-D11),(D11-E11)))),2),":1")</f>
        <v>#DIV/0!</v>
      </c>
      <c r="P11" s="10">
        <v>3500</v>
      </c>
    </row>
    <row r="13" spans="1:17" x14ac:dyDescent="0.25">
      <c r="I13" s="19"/>
      <c r="J13" s="19"/>
    </row>
  </sheetData>
  <conditionalFormatting sqref="N4:N11">
    <cfRule type="cellIs" dxfId="3" priority="1" operator="lessThan">
      <formula>0</formula>
    </cfRule>
    <cfRule type="cellIs" dxfId="2" priority="2" operator="greaterThan">
      <formula>0</formula>
    </cfRule>
    <cfRule type="cellIs" dxfId="1" priority="3" operator="greater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Sheet1!post6557453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Pitel</dc:creator>
  <cp:lastModifiedBy>OBADELE-SO</cp:lastModifiedBy>
  <dcterms:created xsi:type="dcterms:W3CDTF">2013-12-09T23:20:44Z</dcterms:created>
  <dcterms:modified xsi:type="dcterms:W3CDTF">2013-12-10T06:40:29Z</dcterms:modified>
</cp:coreProperties>
</file>