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5480" windowHeight="8895" activeTab="2"/>
  </bookViews>
  <sheets>
    <sheet name="Chart1" sheetId="6" r:id="rId1"/>
    <sheet name="Chart2" sheetId="7" r:id="rId2"/>
    <sheet name="Sheet1" sheetId="1" r:id="rId3"/>
    <sheet name="Sheet2" sheetId="2" r:id="rId4"/>
    <sheet name="Sheet3" sheetId="3" r:id="rId5"/>
    <sheet name="Sheet4" sheetId="4" r:id="rId6"/>
    <sheet name="Sheet5" sheetId="5" r:id="rId7"/>
  </sheets>
  <externalReferences>
    <externalReference r:id="rId8"/>
    <externalReference r:id="rId9"/>
    <externalReference r:id="rId10"/>
  </externalReferences>
  <calcPr calcId="144525"/>
</workbook>
</file>

<file path=xl/calcChain.xml><?xml version="1.0" encoding="utf-8"?>
<calcChain xmlns="http://schemas.openxmlformats.org/spreadsheetml/2006/main">
  <c r="E30" i="1" l="1"/>
  <c r="C16" i="1"/>
  <c r="H18" i="1"/>
  <c r="D18" i="1"/>
  <c r="F23" i="1" s="1"/>
  <c r="G24" i="1" s="1"/>
  <c r="C3" i="1"/>
  <c r="C29" i="1" l="1"/>
  <c r="D29" i="1"/>
  <c r="F29" i="1"/>
  <c r="I16" i="1"/>
  <c r="J4" i="1"/>
  <c r="J5" i="1" s="1"/>
  <c r="H4" i="1"/>
  <c r="H5" i="1" s="1"/>
  <c r="F4" i="1"/>
  <c r="F5" i="1" s="1"/>
  <c r="J3" i="1"/>
  <c r="H3" i="1"/>
  <c r="F3" i="1"/>
  <c r="F6" i="1" l="1"/>
  <c r="F7" i="1" s="1"/>
  <c r="E29" i="1"/>
  <c r="G30" i="1" s="1"/>
  <c r="H30" i="1" s="1"/>
  <c r="E31" i="1"/>
  <c r="F31" i="1" s="1"/>
  <c r="G31" i="1" s="1"/>
  <c r="H31" i="1" s="1"/>
  <c r="I31" i="1" s="1"/>
  <c r="J31" i="1" s="1"/>
  <c r="E32" i="1"/>
  <c r="F32" i="1" s="1"/>
  <c r="G32" i="1" s="1"/>
  <c r="H32" i="1" s="1"/>
  <c r="I32" i="1" s="1"/>
  <c r="J32" i="1" s="1"/>
  <c r="F8" i="1"/>
  <c r="F12" i="1" s="1"/>
  <c r="J8" i="1"/>
  <c r="J12" i="1" s="1"/>
  <c r="J6" i="1"/>
  <c r="J9" i="1" s="1"/>
  <c r="J7" i="1"/>
  <c r="H8" i="1"/>
  <c r="H6" i="1" s="1"/>
  <c r="H7" i="1" s="1"/>
  <c r="D20" i="1"/>
  <c r="E20" i="1" s="1"/>
  <c r="D31" i="1" l="1"/>
  <c r="D32" i="1" s="1"/>
  <c r="F30" i="1"/>
  <c r="J29" i="1" s="1"/>
  <c r="G29" i="1"/>
  <c r="D30" i="1"/>
  <c r="J10" i="1"/>
  <c r="F9" i="1"/>
  <c r="F11" i="1"/>
  <c r="H12" i="1"/>
  <c r="H11" i="1" s="1"/>
  <c r="H9" i="1"/>
  <c r="H10" i="1" s="1"/>
  <c r="J11" i="1"/>
  <c r="D3" i="1"/>
  <c r="H29" i="1" l="1"/>
  <c r="I29" i="1" s="1"/>
  <c r="I30" i="1"/>
  <c r="J30" i="1" s="1"/>
  <c r="F10" i="1"/>
  <c r="D4" i="1"/>
  <c r="D5" i="1" l="1"/>
  <c r="D8" i="1" l="1"/>
  <c r="D12" i="1" s="1"/>
  <c r="D6" i="1"/>
  <c r="D7" i="1" l="1"/>
  <c r="D9" i="1"/>
  <c r="D11" i="1"/>
  <c r="D10" i="1" l="1"/>
  <c r="H19" i="1"/>
  <c r="H20" i="1"/>
  <c r="J25" i="1"/>
  <c r="H25" i="1"/>
  <c r="F25" i="1"/>
  <c r="I25" i="1"/>
  <c r="G25" i="1"/>
  <c r="C17" i="1"/>
  <c r="G17" i="1" s="1"/>
  <c r="I26" i="1" l="1"/>
  <c r="G26" i="1"/>
  <c r="G20" i="1"/>
  <c r="G19" i="1"/>
  <c r="J26" i="1"/>
  <c r="H26" i="1"/>
  <c r="F26" i="1"/>
  <c r="F24" i="1"/>
  <c r="I24" i="1"/>
  <c r="J23" i="1"/>
  <c r="H23" i="1"/>
  <c r="J24" i="1"/>
  <c r="H24" i="1"/>
  <c r="I23" i="1"/>
  <c r="G23" i="1"/>
  <c r="D21" i="1"/>
  <c r="D22" i="1" s="1"/>
  <c r="D19" i="1"/>
  <c r="E19" i="1" s="1"/>
  <c r="F21" i="1" s="1"/>
  <c r="E24" i="1"/>
  <c r="E21" i="1" l="1"/>
  <c r="E22" i="1"/>
  <c r="E25" i="1"/>
  <c r="D23" i="1"/>
  <c r="D24" i="1"/>
  <c r="E26" i="1"/>
  <c r="C25" i="1"/>
  <c r="D28" i="1" s="1"/>
  <c r="C23" i="1"/>
  <c r="D27" i="1" s="1"/>
  <c r="E23" i="1"/>
  <c r="D25" i="1"/>
  <c r="D26" i="1"/>
  <c r="F22" i="1" l="1"/>
  <c r="E27" i="1"/>
  <c r="F27" i="1"/>
  <c r="E28" i="1"/>
  <c r="F28" i="1"/>
</calcChain>
</file>

<file path=xl/comments1.xml><?xml version="1.0" encoding="utf-8"?>
<comments xmlns="http://schemas.openxmlformats.org/spreadsheetml/2006/main">
  <authors>
    <author>orabi</author>
    <author>AboNasrY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K2" authorId="1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36"/>
            <color indexed="81"/>
            <rFont val="Tahoma"/>
            <family val="2"/>
          </rPr>
          <t xml:space="preserve">ادخل البيانات </t>
        </r>
      </text>
    </comment>
    <comment ref="F22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important
</t>
        </r>
      </text>
    </comment>
  </commentList>
</comments>
</file>

<file path=xl/sharedStrings.xml><?xml version="1.0" encoding="utf-8"?>
<sst xmlns="http://schemas.openxmlformats.org/spreadsheetml/2006/main" count="44" uniqueCount="39">
  <si>
    <t>rfactor</t>
  </si>
  <si>
    <t>المتوقعة</t>
  </si>
  <si>
    <t>H1</t>
  </si>
  <si>
    <t>L1</t>
  </si>
  <si>
    <t>H2</t>
  </si>
  <si>
    <t>L2</t>
  </si>
  <si>
    <t>H3</t>
  </si>
  <si>
    <t>L3</t>
  </si>
  <si>
    <t>H4</t>
  </si>
  <si>
    <t>L4</t>
  </si>
  <si>
    <t xml:space="preserve">ادخل البيانات الخاصة بالهاي واللو </t>
  </si>
  <si>
    <t>levels high - low</t>
  </si>
  <si>
    <t>pips difference</t>
  </si>
  <si>
    <t>medium price</t>
  </si>
  <si>
    <t>factor1</t>
  </si>
  <si>
    <t>factor1 move size</t>
  </si>
  <si>
    <t>all move size</t>
  </si>
  <si>
    <t>factor predicted move</t>
  </si>
  <si>
    <t>first high</t>
  </si>
  <si>
    <t>first low</t>
  </si>
  <si>
    <t xml:space="preserve">second high </t>
  </si>
  <si>
    <t>second low</t>
  </si>
  <si>
    <t>overmove control</t>
  </si>
  <si>
    <t>over factor control</t>
  </si>
  <si>
    <t>over factor 3 control</t>
  </si>
  <si>
    <t>3ms</t>
  </si>
  <si>
    <t>3fms</t>
  </si>
  <si>
    <t xml:space="preserve">open - close </t>
  </si>
  <si>
    <t>cmr</t>
  </si>
  <si>
    <t>rmr</t>
  </si>
  <si>
    <t>pmr</t>
  </si>
  <si>
    <t>direction mor than 1 up</t>
  </si>
  <si>
    <t xml:space="preserve">sell levels </t>
  </si>
  <si>
    <t>buy levles</t>
  </si>
  <si>
    <t>predicted value</t>
  </si>
  <si>
    <t>long-short leveles</t>
  </si>
  <si>
    <t xml:space="preserve">long short levels </t>
  </si>
  <si>
    <t xml:space="preserve">entry in zero </t>
  </si>
  <si>
    <t xml:space="preserve">entery in zero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</si>
</sst>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0.0000"/>
    <numFmt numFmtId="166" formatCode="0.00000"/>
    <numFmt numFmtId="167" formatCode="0.0000000"/>
    <numFmt numFmtId="168" formatCode="0.000000"/>
    <numFmt numFmtId="169" formatCode="0.00000000"/>
  </numFmts>
  <fonts count="39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28"/>
      <color rgb="FF00B050"/>
      <name val="Calibri"/>
      <family val="2"/>
      <scheme val="minor"/>
    </font>
    <font>
      <sz val="7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8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6"/>
      <color rgb="FF00206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6"/>
      <color rgb="FFFF0000"/>
      <name val="Calibri"/>
      <family val="2"/>
      <scheme val="minor"/>
    </font>
    <font>
      <sz val="26"/>
      <color theme="3" tint="0.39997558519241921"/>
      <name val="Calibri"/>
      <family val="2"/>
      <scheme val="minor"/>
    </font>
    <font>
      <sz val="26"/>
      <color theme="4"/>
      <name val="Calibri"/>
      <family val="2"/>
      <scheme val="minor"/>
    </font>
    <font>
      <sz val="24"/>
      <color rgb="FF002060"/>
      <name val="Calibri"/>
      <family val="2"/>
      <scheme val="minor"/>
    </font>
    <font>
      <sz val="26"/>
      <color rgb="FF00B0F0"/>
      <name val="Calibri"/>
      <family val="2"/>
      <scheme val="minor"/>
    </font>
    <font>
      <sz val="26"/>
      <color rgb="FFC00000"/>
      <name val="Calibri"/>
      <family val="2"/>
      <scheme val="minor"/>
    </font>
    <font>
      <sz val="26"/>
      <color rgb="FF00B050"/>
      <name val="Calibri"/>
      <family val="2"/>
      <scheme val="minor"/>
    </font>
    <font>
      <sz val="24"/>
      <color rgb="FFFF0000"/>
      <name val="Calibri"/>
      <family val="2"/>
      <scheme val="minor"/>
    </font>
    <font>
      <sz val="24"/>
      <color rgb="FF00B0F0"/>
      <name val="Calibri"/>
      <family val="2"/>
      <scheme val="minor"/>
    </font>
    <font>
      <sz val="24"/>
      <color rgb="FFC000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rgb="FF00B05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36"/>
      <color indexed="81"/>
      <name val="Tahoma"/>
      <family val="2"/>
    </font>
    <font>
      <b/>
      <sz val="28"/>
      <color rgb="FFFF0000"/>
      <name val="Cambria"/>
      <family val="1"/>
      <scheme val="major"/>
    </font>
    <font>
      <sz val="26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6"/>
      <color rgb="FF002060"/>
      <name val="Calibri"/>
      <family val="2"/>
      <scheme val="minor"/>
    </font>
    <font>
      <b/>
      <sz val="24"/>
      <color rgb="FF002060"/>
      <name val="Calibri"/>
      <family val="2"/>
      <scheme val="minor"/>
    </font>
    <font>
      <b/>
      <sz val="36"/>
      <color rgb="FF002060"/>
      <name val="Calibri"/>
      <family val="2"/>
      <scheme val="minor"/>
    </font>
    <font>
      <sz val="2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0" fillId="6" borderId="0" xfId="0" applyFill="1"/>
    <xf numFmtId="0" fontId="6" fillId="6" borderId="0" xfId="0" applyFont="1" applyFill="1"/>
    <xf numFmtId="0" fontId="3" fillId="0" borderId="1" xfId="0" applyFont="1" applyBorder="1"/>
    <xf numFmtId="0" fontId="9" fillId="4" borderId="1" xfId="0" applyFont="1" applyFill="1" applyBorder="1"/>
    <xf numFmtId="0" fontId="10" fillId="2" borderId="1" xfId="0" applyFont="1" applyFill="1" applyBorder="1"/>
    <xf numFmtId="0" fontId="4" fillId="3" borderId="1" xfId="0" applyFont="1" applyFill="1" applyBorder="1"/>
    <xf numFmtId="0" fontId="11" fillId="5" borderId="1" xfId="0" applyFont="1" applyFill="1" applyBorder="1"/>
    <xf numFmtId="0" fontId="1" fillId="5" borderId="1" xfId="0" applyFont="1" applyFill="1" applyBorder="1"/>
    <xf numFmtId="0" fontId="12" fillId="3" borderId="1" xfId="0" applyFont="1" applyFill="1" applyBorder="1"/>
    <xf numFmtId="0" fontId="11" fillId="0" borderId="1" xfId="0" applyFont="1" applyBorder="1"/>
    <xf numFmtId="0" fontId="13" fillId="0" borderId="1" xfId="0" applyFont="1" applyBorder="1"/>
    <xf numFmtId="0" fontId="0" fillId="0" borderId="1" xfId="0" applyBorder="1"/>
    <xf numFmtId="0" fontId="2" fillId="2" borderId="1" xfId="0" applyFont="1" applyFill="1" applyBorder="1"/>
    <xf numFmtId="0" fontId="5" fillId="0" borderId="5" xfId="0" applyFont="1" applyBorder="1"/>
    <xf numFmtId="0" fontId="5" fillId="0" borderId="3" xfId="0" applyFont="1" applyBorder="1"/>
    <xf numFmtId="0" fontId="0" fillId="0" borderId="3" xfId="0" applyBorder="1"/>
    <xf numFmtId="0" fontId="11" fillId="2" borderId="2" xfId="0" applyFont="1" applyFill="1" applyBorder="1" applyAlignment="1">
      <alignment vertical="center"/>
    </xf>
    <xf numFmtId="0" fontId="0" fillId="6" borderId="6" xfId="0" applyFill="1" applyBorder="1"/>
    <xf numFmtId="0" fontId="11" fillId="2" borderId="2" xfId="0" applyFont="1" applyFill="1" applyBorder="1"/>
    <xf numFmtId="0" fontId="11" fillId="2" borderId="2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164" fontId="20" fillId="7" borderId="2" xfId="0" applyNumberFormat="1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1" fillId="7" borderId="2" xfId="0" applyFont="1" applyFill="1" applyBorder="1"/>
    <xf numFmtId="165" fontId="11" fillId="7" borderId="2" xfId="0" applyNumberFormat="1" applyFont="1" applyFill="1" applyBorder="1"/>
    <xf numFmtId="166" fontId="11" fillId="7" borderId="2" xfId="0" applyNumberFormat="1" applyFont="1" applyFill="1" applyBorder="1" applyAlignment="1">
      <alignment horizontal="center"/>
    </xf>
    <xf numFmtId="165" fontId="18" fillId="7" borderId="2" xfId="0" applyNumberFormat="1" applyFont="1" applyFill="1" applyBorder="1" applyAlignment="1">
      <alignment horizontal="center"/>
    </xf>
    <xf numFmtId="166" fontId="14" fillId="7" borderId="2" xfId="0" applyNumberFormat="1" applyFont="1" applyFill="1" applyBorder="1" applyAlignment="1">
      <alignment horizontal="center"/>
    </xf>
    <xf numFmtId="168" fontId="11" fillId="7" borderId="2" xfId="0" applyNumberFormat="1" applyFont="1" applyFill="1" applyBorder="1" applyAlignment="1">
      <alignment horizontal="center"/>
    </xf>
    <xf numFmtId="165" fontId="12" fillId="7" borderId="2" xfId="0" applyNumberFormat="1" applyFont="1" applyFill="1" applyBorder="1"/>
    <xf numFmtId="165" fontId="16" fillId="7" borderId="2" xfId="0" applyNumberFormat="1" applyFont="1" applyFill="1" applyBorder="1"/>
    <xf numFmtId="164" fontId="16" fillId="7" borderId="2" xfId="0" applyNumberFormat="1" applyFont="1" applyFill="1" applyBorder="1"/>
    <xf numFmtId="166" fontId="11" fillId="7" borderId="2" xfId="0" applyNumberFormat="1" applyFont="1" applyFill="1" applyBorder="1" applyAlignment="1">
      <alignment horizontal="center" vertical="center"/>
    </xf>
    <xf numFmtId="165" fontId="18" fillId="7" borderId="2" xfId="0" applyNumberFormat="1" applyFont="1" applyFill="1" applyBorder="1" applyAlignment="1">
      <alignment horizontal="center" vertical="center"/>
    </xf>
    <xf numFmtId="166" fontId="19" fillId="7" borderId="2" xfId="0" applyNumberFormat="1" applyFont="1" applyFill="1" applyBorder="1" applyAlignment="1">
      <alignment horizontal="center" vertical="center"/>
    </xf>
    <xf numFmtId="167" fontId="12" fillId="7" borderId="2" xfId="0" applyNumberFormat="1" applyFont="1" applyFill="1" applyBorder="1" applyAlignment="1">
      <alignment horizontal="center" vertical="center"/>
    </xf>
    <xf numFmtId="166" fontId="14" fillId="7" borderId="2" xfId="0" applyNumberFormat="1" applyFont="1" applyFill="1" applyBorder="1" applyAlignment="1">
      <alignment horizontal="center" vertical="center"/>
    </xf>
    <xf numFmtId="164" fontId="11" fillId="7" borderId="2" xfId="0" applyNumberFormat="1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2" fontId="11" fillId="7" borderId="2" xfId="0" applyNumberFormat="1" applyFont="1" applyFill="1" applyBorder="1" applyAlignment="1">
      <alignment horizontal="center" vertical="center"/>
    </xf>
    <xf numFmtId="164" fontId="20" fillId="7" borderId="2" xfId="0" applyNumberFormat="1" applyFont="1" applyFill="1" applyBorder="1" applyAlignment="1">
      <alignment vertical="center"/>
    </xf>
    <xf numFmtId="0" fontId="11" fillId="7" borderId="2" xfId="0" applyFont="1" applyFill="1" applyBorder="1" applyAlignment="1">
      <alignment vertical="center"/>
    </xf>
    <xf numFmtId="2" fontId="11" fillId="7" borderId="2" xfId="0" applyNumberFormat="1" applyFont="1" applyFill="1" applyBorder="1" applyAlignment="1">
      <alignment vertical="center"/>
    </xf>
    <xf numFmtId="164" fontId="20" fillId="7" borderId="2" xfId="0" applyNumberFormat="1" applyFont="1" applyFill="1" applyBorder="1" applyAlignment="1">
      <alignment horizontal="center" vertical="center"/>
    </xf>
    <xf numFmtId="168" fontId="11" fillId="7" borderId="2" xfId="0" applyNumberFormat="1" applyFont="1" applyFill="1" applyBorder="1" applyAlignment="1">
      <alignment horizontal="center" vertical="center"/>
    </xf>
    <xf numFmtId="166" fontId="10" fillId="7" borderId="2" xfId="0" applyNumberFormat="1" applyFont="1" applyFill="1" applyBorder="1" applyAlignment="1">
      <alignment horizontal="center" vertical="center"/>
    </xf>
    <xf numFmtId="165" fontId="22" fillId="7" borderId="2" xfId="0" applyNumberFormat="1" applyFont="1" applyFill="1" applyBorder="1" applyAlignment="1">
      <alignment horizontal="center" vertical="center"/>
    </xf>
    <xf numFmtId="166" fontId="23" fillId="7" borderId="2" xfId="0" applyNumberFormat="1" applyFont="1" applyFill="1" applyBorder="1" applyAlignment="1">
      <alignment horizontal="center" vertical="center"/>
    </xf>
    <xf numFmtId="167" fontId="17" fillId="7" borderId="2" xfId="0" applyNumberFormat="1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25" fillId="8" borderId="0" xfId="0" applyFont="1" applyFill="1"/>
    <xf numFmtId="0" fontId="30" fillId="8" borderId="0" xfId="0" applyFont="1" applyFill="1" applyAlignment="1">
      <alignment vertical="center"/>
    </xf>
    <xf numFmtId="0" fontId="0" fillId="9" borderId="0" xfId="0" applyFill="1"/>
    <xf numFmtId="0" fontId="11" fillId="9" borderId="2" xfId="0" applyFont="1" applyFill="1" applyBorder="1" applyAlignment="1">
      <alignment horizontal="center"/>
    </xf>
    <xf numFmtId="0" fontId="11" fillId="9" borderId="2" xfId="0" applyFont="1" applyFill="1" applyBorder="1" applyAlignment="1">
      <alignment vertical="center"/>
    </xf>
    <xf numFmtId="0" fontId="11" fillId="9" borderId="2" xfId="0" applyFont="1" applyFill="1" applyBorder="1" applyAlignment="1">
      <alignment horizontal="center" vertical="center"/>
    </xf>
    <xf numFmtId="0" fontId="0" fillId="2" borderId="0" xfId="0" applyFill="1"/>
    <xf numFmtId="0" fontId="2" fillId="9" borderId="1" xfId="0" applyFont="1" applyFill="1" applyBorder="1"/>
    <xf numFmtId="0" fontId="11" fillId="9" borderId="2" xfId="0" applyFont="1" applyFill="1" applyBorder="1"/>
    <xf numFmtId="0" fontId="11" fillId="5" borderId="4" xfId="0" applyFont="1" applyFill="1" applyBorder="1"/>
    <xf numFmtId="165" fontId="11" fillId="7" borderId="7" xfId="0" applyNumberFormat="1" applyFont="1" applyFill="1" applyBorder="1"/>
    <xf numFmtId="0" fontId="11" fillId="7" borderId="7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vertical="center"/>
    </xf>
    <xf numFmtId="0" fontId="11" fillId="7" borderId="8" xfId="0" applyFont="1" applyFill="1" applyBorder="1"/>
    <xf numFmtId="165" fontId="12" fillId="7" borderId="8" xfId="0" applyNumberFormat="1" applyFont="1" applyFill="1" applyBorder="1"/>
    <xf numFmtId="164" fontId="15" fillId="7" borderId="8" xfId="0" applyNumberFormat="1" applyFont="1" applyFill="1" applyBorder="1"/>
    <xf numFmtId="0" fontId="11" fillId="7" borderId="8" xfId="0" applyFont="1" applyFill="1" applyBorder="1" applyAlignment="1">
      <alignment horizontal="center" vertical="center"/>
    </xf>
    <xf numFmtId="2" fontId="11" fillId="7" borderId="8" xfId="0" applyNumberFormat="1" applyFont="1" applyFill="1" applyBorder="1" applyAlignment="1">
      <alignment vertical="center"/>
    </xf>
    <xf numFmtId="2" fontId="11" fillId="7" borderId="8" xfId="0" applyNumberFormat="1" applyFont="1" applyFill="1" applyBorder="1" applyAlignment="1">
      <alignment horizontal="center" vertical="center"/>
    </xf>
    <xf numFmtId="0" fontId="12" fillId="3" borderId="5" xfId="0" applyFont="1" applyFill="1" applyBorder="1"/>
    <xf numFmtId="164" fontId="31" fillId="7" borderId="2" xfId="0" applyNumberFormat="1" applyFont="1" applyFill="1" applyBorder="1"/>
    <xf numFmtId="0" fontId="31" fillId="7" borderId="7" xfId="0" applyFont="1" applyFill="1" applyBorder="1"/>
    <xf numFmtId="168" fontId="31" fillId="7" borderId="7" xfId="0" applyNumberFormat="1" applyFont="1" applyFill="1" applyBorder="1" applyAlignment="1">
      <alignment horizontal="center" vertical="center"/>
    </xf>
    <xf numFmtId="0" fontId="25" fillId="2" borderId="0" xfId="0" applyFont="1" applyFill="1"/>
    <xf numFmtId="0" fontId="32" fillId="9" borderId="2" xfId="0" applyFont="1" applyFill="1" applyBorder="1"/>
    <xf numFmtId="0" fontId="25" fillId="9" borderId="2" xfId="0" applyFont="1" applyFill="1" applyBorder="1"/>
    <xf numFmtId="164" fontId="32" fillId="9" borderId="2" xfId="0" applyNumberFormat="1" applyFont="1" applyFill="1" applyBorder="1" applyAlignment="1">
      <alignment horizontal="center"/>
    </xf>
    <xf numFmtId="164" fontId="32" fillId="9" borderId="2" xfId="0" applyNumberFormat="1" applyFont="1" applyFill="1" applyBorder="1" applyAlignment="1">
      <alignment horizontal="center" vertical="center"/>
    </xf>
    <xf numFmtId="0" fontId="32" fillId="9" borderId="2" xfId="0" applyFont="1" applyFill="1" applyBorder="1" applyAlignment="1">
      <alignment vertical="center"/>
    </xf>
    <xf numFmtId="0" fontId="34" fillId="9" borderId="2" xfId="0" applyFont="1" applyFill="1" applyBorder="1" applyAlignment="1">
      <alignment horizontal="center" vertical="center"/>
    </xf>
    <xf numFmtId="0" fontId="35" fillId="2" borderId="1" xfId="0" applyFont="1" applyFill="1" applyBorder="1"/>
    <xf numFmtId="0" fontId="35" fillId="2" borderId="0" xfId="0" applyFont="1" applyFill="1"/>
    <xf numFmtId="164" fontId="35" fillId="2" borderId="2" xfId="0" applyNumberFormat="1" applyFont="1" applyFill="1" applyBorder="1"/>
    <xf numFmtId="0" fontId="32" fillId="2" borderId="0" xfId="0" applyFont="1" applyFill="1"/>
    <xf numFmtId="0" fontId="37" fillId="2" borderId="1" xfId="0" applyFont="1" applyFill="1" applyBorder="1"/>
    <xf numFmtId="0" fontId="37" fillId="2" borderId="0" xfId="0" applyFont="1" applyFill="1"/>
    <xf numFmtId="0" fontId="25" fillId="7" borderId="0" xfId="0" applyFont="1" applyFill="1"/>
    <xf numFmtId="0" fontId="35" fillId="5" borderId="1" xfId="0" applyFont="1" applyFill="1" applyBorder="1"/>
    <xf numFmtId="0" fontId="35" fillId="5" borderId="0" xfId="0" applyFont="1" applyFill="1"/>
    <xf numFmtId="164" fontId="35" fillId="5" borderId="2" xfId="0" applyNumberFormat="1" applyFont="1" applyFill="1" applyBorder="1"/>
    <xf numFmtId="0" fontId="32" fillId="5" borderId="0" xfId="0" applyFont="1" applyFill="1"/>
    <xf numFmtId="0" fontId="32" fillId="7" borderId="0" xfId="0" applyFont="1" applyFill="1"/>
    <xf numFmtId="0" fontId="32" fillId="2" borderId="1" xfId="0" applyFont="1" applyFill="1" applyBorder="1"/>
    <xf numFmtId="0" fontId="32" fillId="7" borderId="2" xfId="0" applyFont="1" applyFill="1" applyBorder="1"/>
    <xf numFmtId="0" fontId="32" fillId="7" borderId="2" xfId="0" applyFont="1" applyFill="1" applyBorder="1" applyAlignment="1">
      <alignment vertical="center"/>
    </xf>
    <xf numFmtId="0" fontId="32" fillId="7" borderId="2" xfId="0" applyFont="1" applyFill="1" applyBorder="1" applyAlignment="1">
      <alignment horizontal="center" vertical="center"/>
    </xf>
    <xf numFmtId="0" fontId="33" fillId="7" borderId="2" xfId="0" applyFont="1" applyFill="1" applyBorder="1" applyAlignment="1">
      <alignment horizontal="center" vertical="center"/>
    </xf>
    <xf numFmtId="0" fontId="32" fillId="0" borderId="0" xfId="0" applyFont="1"/>
    <xf numFmtId="166" fontId="12" fillId="7" borderId="2" xfId="0" applyNumberFormat="1" applyFont="1" applyFill="1" applyBorder="1" applyAlignment="1">
      <alignment horizontal="center" vertical="center"/>
    </xf>
    <xf numFmtId="168" fontId="12" fillId="7" borderId="2" xfId="0" applyNumberFormat="1" applyFont="1" applyFill="1" applyBorder="1" applyAlignment="1">
      <alignment horizontal="center"/>
    </xf>
    <xf numFmtId="166" fontId="11" fillId="7" borderId="2" xfId="0" applyNumberFormat="1" applyFont="1" applyFill="1" applyBorder="1"/>
    <xf numFmtId="164" fontId="14" fillId="10" borderId="2" xfId="0" applyNumberFormat="1" applyFont="1" applyFill="1" applyBorder="1" applyAlignment="1">
      <alignment horizontal="center" vertical="center"/>
    </xf>
    <xf numFmtId="166" fontId="21" fillId="7" borderId="9" xfId="0" applyNumberFormat="1" applyFont="1" applyFill="1" applyBorder="1" applyAlignment="1">
      <alignment horizontal="center" vertical="center"/>
    </xf>
    <xf numFmtId="164" fontId="10" fillId="9" borderId="9" xfId="0" applyNumberFormat="1" applyFont="1" applyFill="1" applyBorder="1" applyAlignment="1">
      <alignment horizontal="center" vertical="center"/>
    </xf>
    <xf numFmtId="164" fontId="10" fillId="2" borderId="9" xfId="0" applyNumberFormat="1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165" fontId="10" fillId="7" borderId="10" xfId="0" applyNumberFormat="1" applyFont="1" applyFill="1" applyBorder="1" applyAlignment="1">
      <alignment horizontal="center" vertical="center"/>
    </xf>
    <xf numFmtId="164" fontId="33" fillId="9" borderId="9" xfId="0" applyNumberFormat="1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33" fillId="7" borderId="9" xfId="0" applyFont="1" applyFill="1" applyBorder="1" applyAlignment="1">
      <alignment horizontal="center" vertical="center"/>
    </xf>
    <xf numFmtId="0" fontId="25" fillId="9" borderId="12" xfId="0" applyFont="1" applyFill="1" applyBorder="1"/>
    <xf numFmtId="0" fontId="0" fillId="7" borderId="1" xfId="0" applyFill="1" applyBorder="1"/>
    <xf numFmtId="0" fontId="25" fillId="7" borderId="1" xfId="0" applyFont="1" applyFill="1" applyBorder="1"/>
    <xf numFmtId="0" fontId="32" fillId="7" borderId="1" xfId="0" applyFont="1" applyFill="1" applyBorder="1"/>
    <xf numFmtId="0" fontId="32" fillId="0" borderId="1" xfId="0" applyFont="1" applyBorder="1"/>
    <xf numFmtId="0" fontId="14" fillId="10" borderId="2" xfId="0" applyFont="1" applyFill="1" applyBorder="1" applyAlignment="1">
      <alignment vertical="center"/>
    </xf>
    <xf numFmtId="0" fontId="14" fillId="10" borderId="2" xfId="0" applyFont="1" applyFill="1" applyBorder="1" applyAlignment="1">
      <alignment horizontal="center" vertical="center"/>
    </xf>
    <xf numFmtId="0" fontId="21" fillId="10" borderId="2" xfId="0" applyFont="1" applyFill="1" applyBorder="1" applyAlignment="1">
      <alignment horizontal="center" vertical="center"/>
    </xf>
    <xf numFmtId="0" fontId="11" fillId="3" borderId="2" xfId="0" applyFont="1" applyFill="1" applyBorder="1"/>
    <xf numFmtId="0" fontId="14" fillId="10" borderId="2" xfId="0" applyFont="1" applyFill="1" applyBorder="1"/>
    <xf numFmtId="167" fontId="14" fillId="10" borderId="2" xfId="0" applyNumberFormat="1" applyFont="1" applyFill="1" applyBorder="1"/>
    <xf numFmtId="0" fontId="38" fillId="10" borderId="0" xfId="0" applyFont="1" applyFill="1"/>
    <xf numFmtId="166" fontId="26" fillId="8" borderId="2" xfId="0" applyNumberFormat="1" applyFont="1" applyFill="1" applyBorder="1" applyAlignment="1">
      <alignment horizontal="center" vertical="center"/>
    </xf>
    <xf numFmtId="166" fontId="27" fillId="8" borderId="2" xfId="0" applyNumberFormat="1" applyFont="1" applyFill="1" applyBorder="1" applyAlignment="1">
      <alignment horizontal="center" vertical="center"/>
    </xf>
    <xf numFmtId="166" fontId="26" fillId="8" borderId="2" xfId="0" applyNumberFormat="1" applyFont="1" applyFill="1" applyBorder="1" applyAlignment="1">
      <alignment vertical="center"/>
    </xf>
    <xf numFmtId="168" fontId="26" fillId="8" borderId="2" xfId="0" applyNumberFormat="1" applyFont="1" applyFill="1" applyBorder="1" applyAlignment="1">
      <alignment horizontal="center" vertical="center"/>
    </xf>
    <xf numFmtId="166" fontId="28" fillId="8" borderId="2" xfId="0" applyNumberFormat="1" applyFont="1" applyFill="1" applyBorder="1" applyAlignment="1">
      <alignment horizontal="center" vertical="center"/>
    </xf>
    <xf numFmtId="168" fontId="19" fillId="7" borderId="2" xfId="0" applyNumberFormat="1" applyFont="1" applyFill="1" applyBorder="1" applyAlignment="1">
      <alignment horizontal="center" vertical="center"/>
    </xf>
    <xf numFmtId="168" fontId="19" fillId="7" borderId="2" xfId="0" applyNumberFormat="1" applyFont="1" applyFill="1" applyBorder="1" applyAlignment="1">
      <alignment horizontal="center"/>
    </xf>
    <xf numFmtId="165" fontId="14" fillId="7" borderId="2" xfId="0" applyNumberFormat="1" applyFont="1" applyFill="1" applyBorder="1" applyAlignment="1">
      <alignment horizontal="center"/>
    </xf>
    <xf numFmtId="167" fontId="35" fillId="2" borderId="2" xfId="0" applyNumberFormat="1" applyFont="1" applyFill="1" applyBorder="1" applyAlignment="1">
      <alignment vertical="center"/>
    </xf>
    <xf numFmtId="168" fontId="35" fillId="2" borderId="2" xfId="0" applyNumberFormat="1" applyFont="1" applyFill="1" applyBorder="1" applyAlignment="1">
      <alignment horizontal="center" vertical="center"/>
    </xf>
    <xf numFmtId="166" fontId="36" fillId="2" borderId="9" xfId="0" applyNumberFormat="1" applyFont="1" applyFill="1" applyBorder="1" applyAlignment="1">
      <alignment horizontal="center" vertical="center"/>
    </xf>
    <xf numFmtId="168" fontId="36" fillId="2" borderId="9" xfId="0" applyNumberFormat="1" applyFont="1" applyFill="1" applyBorder="1" applyAlignment="1">
      <alignment horizontal="center" vertical="center"/>
    </xf>
    <xf numFmtId="165" fontId="10" fillId="2" borderId="2" xfId="0" applyNumberFormat="1" applyFont="1" applyFill="1" applyBorder="1"/>
    <xf numFmtId="165" fontId="11" fillId="4" borderId="2" xfId="0" applyNumberFormat="1" applyFont="1" applyFill="1" applyBorder="1"/>
    <xf numFmtId="166" fontId="11" fillId="4" borderId="2" xfId="0" applyNumberFormat="1" applyFont="1" applyFill="1" applyBorder="1" applyAlignment="1">
      <alignment horizontal="center" vertical="center"/>
    </xf>
    <xf numFmtId="166" fontId="10" fillId="2" borderId="2" xfId="0" applyNumberFormat="1" applyFont="1" applyFill="1" applyBorder="1" applyAlignment="1">
      <alignment horizontal="center" vertical="center"/>
    </xf>
    <xf numFmtId="168" fontId="11" fillId="4" borderId="2" xfId="0" applyNumberFormat="1" applyFont="1" applyFill="1" applyBorder="1" applyAlignment="1">
      <alignment horizontal="center" vertical="center"/>
    </xf>
    <xf numFmtId="168" fontId="10" fillId="2" borderId="2" xfId="0" applyNumberFormat="1" applyFont="1" applyFill="1" applyBorder="1" applyAlignment="1">
      <alignment horizontal="center" vertical="center"/>
    </xf>
    <xf numFmtId="168" fontId="35" fillId="5" borderId="2" xfId="0" applyNumberFormat="1" applyFont="1" applyFill="1" applyBorder="1"/>
    <xf numFmtId="166" fontId="35" fillId="5" borderId="2" xfId="0" applyNumberFormat="1" applyFont="1" applyFill="1" applyBorder="1" applyAlignment="1">
      <alignment horizontal="center" vertical="center"/>
    </xf>
    <xf numFmtId="168" fontId="35" fillId="5" borderId="2" xfId="0" applyNumberFormat="1" applyFont="1" applyFill="1" applyBorder="1" applyAlignment="1">
      <alignment horizontal="center" vertical="center"/>
    </xf>
    <xf numFmtId="168" fontId="35" fillId="2" borderId="2" xfId="0" applyNumberFormat="1" applyFont="1" applyFill="1" applyBorder="1"/>
    <xf numFmtId="167" fontId="35" fillId="2" borderId="2" xfId="0" applyNumberFormat="1" applyFont="1" applyFill="1" applyBorder="1"/>
    <xf numFmtId="169" fontId="35" fillId="2" borderId="2" xfId="0" applyNumberFormat="1" applyFont="1" applyFill="1" applyBorder="1" applyAlignment="1">
      <alignment horizontal="center" vertical="center"/>
    </xf>
    <xf numFmtId="168" fontId="35" fillId="5" borderId="2" xfId="0" applyNumberFormat="1" applyFont="1" applyFill="1" applyBorder="1" applyAlignment="1">
      <alignment vertical="center"/>
    </xf>
    <xf numFmtId="166" fontId="36" fillId="5" borderId="9" xfId="0" applyNumberFormat="1" applyFont="1" applyFill="1" applyBorder="1" applyAlignment="1">
      <alignment horizontal="center" vertical="center"/>
    </xf>
    <xf numFmtId="166" fontId="32" fillId="7" borderId="2" xfId="0" applyNumberFormat="1" applyFont="1" applyFill="1" applyBorder="1"/>
    <xf numFmtId="166" fontId="32" fillId="7" borderId="2" xfId="0" applyNumberFormat="1" applyFont="1" applyFill="1" applyBorder="1" applyAlignment="1">
      <alignment horizontal="center" vertical="center"/>
    </xf>
    <xf numFmtId="166" fontId="11" fillId="9" borderId="2" xfId="0" applyNumberFormat="1" applyFont="1" applyFill="1" applyBorder="1" applyAlignment="1">
      <alignment horizontal="center"/>
    </xf>
    <xf numFmtId="166" fontId="11" fillId="2" borderId="2" xfId="0" applyNumberFormat="1" applyFont="1" applyFill="1" applyBorder="1" applyAlignment="1">
      <alignment horizontal="center"/>
    </xf>
    <xf numFmtId="166" fontId="11" fillId="2" borderId="2" xfId="0" applyNumberFormat="1" applyFont="1" applyFill="1" applyBorder="1" applyAlignment="1">
      <alignment horizontal="center" vertical="center"/>
    </xf>
    <xf numFmtId="166" fontId="11" fillId="9" borderId="2" xfId="0" applyNumberFormat="1" applyFont="1" applyFill="1" applyBorder="1" applyAlignment="1">
      <alignment horizontal="center" vertical="center"/>
    </xf>
    <xf numFmtId="168" fontId="11" fillId="9" borderId="2" xfId="0" applyNumberFormat="1" applyFont="1" applyFill="1" applyBorder="1" applyAlignment="1">
      <alignment horizontal="center" vertical="center"/>
    </xf>
    <xf numFmtId="168" fontId="11" fillId="4" borderId="2" xfId="0" applyNumberFormat="1" applyFont="1" applyFill="1" applyBorder="1" applyAlignment="1">
      <alignment vertical="center"/>
    </xf>
    <xf numFmtId="168" fontId="10" fillId="2" borderId="2" xfId="0" applyNumberFormat="1" applyFont="1" applyFill="1" applyBorder="1" applyAlignment="1">
      <alignment vertical="center"/>
    </xf>
    <xf numFmtId="166" fontId="10" fillId="2" borderId="13" xfId="0" applyNumberFormat="1" applyFont="1" applyFill="1" applyBorder="1" applyAlignment="1">
      <alignment horizontal="center" vertical="center"/>
    </xf>
    <xf numFmtId="166" fontId="11" fillId="4" borderId="8" xfId="0" applyNumberFormat="1" applyFont="1" applyFill="1" applyBorder="1" applyAlignment="1">
      <alignment horizontal="center" vertical="center"/>
    </xf>
    <xf numFmtId="166" fontId="10" fillId="4" borderId="2" xfId="0" applyNumberFormat="1" applyFont="1" applyFill="1" applyBorder="1" applyAlignment="1">
      <alignment horizontal="center" vertical="center"/>
    </xf>
    <xf numFmtId="0" fontId="24" fillId="8" borderId="4" xfId="0" applyFont="1" applyFill="1" applyBorder="1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worksheet" Target="worksheets/sheet5.xml"/><Relationship Id="rId12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4.xml"/><Relationship Id="rId11" Type="http://schemas.openxmlformats.org/officeDocument/2006/relationships/theme" Target="theme/theme1.xml"/><Relationship Id="rId5" Type="http://schemas.openxmlformats.org/officeDocument/2006/relationships/worksheet" Target="worksheets/sheet3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2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Sheet1!$C$2:$C$18</c:f>
              <c:numCache>
                <c:formatCode>0.000</c:formatCode>
                <c:ptCount val="17"/>
                <c:pt idx="0" formatCode="0.00000">
                  <c:v>1.2898499999999999</c:v>
                </c:pt>
                <c:pt idx="1">
                  <c:v>132.30000000000001</c:v>
                </c:pt>
                <c:pt idx="12" formatCode="General">
                  <c:v>0</c:v>
                </c:pt>
                <c:pt idx="14" formatCode="0.00000">
                  <c:v>4.3841154E-2</c:v>
                </c:pt>
                <c:pt idx="15" formatCode="0.0000">
                  <c:v>3.9594563475899951E-2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Sheet1!$D$2:$D$18</c:f>
              <c:numCache>
                <c:formatCode>0.00000</c:formatCode>
                <c:ptCount val="17"/>
                <c:pt idx="0">
                  <c:v>1.27965</c:v>
                </c:pt>
                <c:pt idx="1">
                  <c:v>1.0199999999999987E-2</c:v>
                </c:pt>
                <c:pt idx="2" formatCode="0.0000">
                  <c:v>1.2847499999999998</c:v>
                </c:pt>
                <c:pt idx="3" formatCode="0.000000">
                  <c:v>-1.4614575000000001E-2</c:v>
                </c:pt>
                <c:pt idx="4">
                  <c:v>1.490686649999998E-3</c:v>
                </c:pt>
                <c:pt idx="5" formatCode="0.000000">
                  <c:v>1.5205003829999961E-2</c:v>
                </c:pt>
                <c:pt idx="6">
                  <c:v>-1.4614575000000001E-2</c:v>
                </c:pt>
                <c:pt idx="7">
                  <c:v>1.2913406866499999</c:v>
                </c:pt>
                <c:pt idx="8">
                  <c:v>1.2761356828199999</c:v>
                </c:pt>
                <c:pt idx="9">
                  <c:v>1.3094695788299999</c:v>
                </c:pt>
                <c:pt idx="10">
                  <c:v>1.2942645749999999</c:v>
                </c:pt>
                <c:pt idx="11" formatCode="General">
                  <c:v>0</c:v>
                </c:pt>
                <c:pt idx="12" formatCode="General">
                  <c:v>0</c:v>
                </c:pt>
                <c:pt idx="13" formatCode="General">
                  <c:v>0</c:v>
                </c:pt>
                <c:pt idx="14" formatCode="0.000000">
                  <c:v>0</c:v>
                </c:pt>
                <c:pt idx="15" formatCode="0.000000">
                  <c:v>1.4999999999999999E-2</c:v>
                </c:pt>
                <c:pt idx="16" formatCode="0.000">
                  <c:v>1.2862100000000001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Sheet1!$E$2:$E$18</c:f>
              <c:numCache>
                <c:formatCode>0.000</c:formatCode>
                <c:ptCount val="17"/>
                <c:pt idx="0" formatCode="0.00000">
                  <c:v>1.29295</c:v>
                </c:pt>
                <c:pt idx="12" formatCode="General">
                  <c:v>0</c:v>
                </c:pt>
                <c:pt idx="14" formatCode="0.0000">
                  <c:v>1.5E-3</c:v>
                </c:pt>
                <c:pt idx="15" formatCode="General">
                  <c:v>0.114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Sheet1!$F$2:$F$18</c:f>
              <c:numCache>
                <c:formatCode>0.00000</c:formatCode>
                <c:ptCount val="17"/>
                <c:pt idx="0">
                  <c:v>1.2846500000000001</c:v>
                </c:pt>
                <c:pt idx="1">
                  <c:v>8.2999999999999741E-3</c:v>
                </c:pt>
                <c:pt idx="2" formatCode="0.0000">
                  <c:v>1.2888000000000002</c:v>
                </c:pt>
                <c:pt idx="3" formatCode="0.000000">
                  <c:v>-1.4613359999999999E-2</c:v>
                </c:pt>
                <c:pt idx="4">
                  <c:v>1.212908879999996E-3</c:v>
                </c:pt>
                <c:pt idx="5">
                  <c:v>1.0067143703999935E-2</c:v>
                </c:pt>
                <c:pt idx="6">
                  <c:v>-1.4613359999999999E-2</c:v>
                </c:pt>
                <c:pt idx="7">
                  <c:v>1.29416290888</c:v>
                </c:pt>
                <c:pt idx="8">
                  <c:v>1.2840957651760001</c:v>
                </c:pt>
                <c:pt idx="9" formatCode="0.000000">
                  <c:v>1.3093305037039999</c:v>
                </c:pt>
                <c:pt idx="10">
                  <c:v>1.2992633600000001</c:v>
                </c:pt>
                <c:pt idx="11" formatCode="General">
                  <c:v>0</c:v>
                </c:pt>
                <c:pt idx="12" formatCode="General">
                  <c:v>0</c:v>
                </c:pt>
                <c:pt idx="14" formatCode="General">
                  <c:v>1.4999999999999999E-2</c:v>
                </c:pt>
                <c:pt idx="15" formatCode="General">
                  <c:v>0.27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Sheet1!$G$2:$G$18</c:f>
              <c:numCache>
                <c:formatCode>0.000</c:formatCode>
                <c:ptCount val="17"/>
                <c:pt idx="0" formatCode="0.00000">
                  <c:v>1.2942199999999999</c:v>
                </c:pt>
                <c:pt idx="12" formatCode="General">
                  <c:v>0</c:v>
                </c:pt>
                <c:pt idx="15" formatCode="General">
                  <c:v>1.9797281737949973E-4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Sheet1!$H$2:$H$18</c:f>
              <c:numCache>
                <c:formatCode>0.00000</c:formatCode>
                <c:ptCount val="17"/>
                <c:pt idx="0">
                  <c:v>1.2843199999999999</c:v>
                </c:pt>
                <c:pt idx="1">
                  <c:v>9.9000000000000199E-3</c:v>
                </c:pt>
                <c:pt idx="2" formatCode="0.0000">
                  <c:v>1.2892699999999999</c:v>
                </c:pt>
                <c:pt idx="3">
                  <c:v>-1.4613219E-2</c:v>
                </c:pt>
                <c:pt idx="4">
                  <c:v>1.4467086810000028E-3</c:v>
                </c:pt>
                <c:pt idx="5" formatCode="0.0000000">
                  <c:v>1.4322415941900056E-2</c:v>
                </c:pt>
                <c:pt idx="6">
                  <c:v>-1.4613219E-2</c:v>
                </c:pt>
                <c:pt idx="7">
                  <c:v>1.2956667086809999</c:v>
                </c:pt>
                <c:pt idx="8">
                  <c:v>1.2813442927390999</c:v>
                </c:pt>
                <c:pt idx="9">
                  <c:v>1.3132556349418998</c:v>
                </c:pt>
                <c:pt idx="10">
                  <c:v>1.2989332189999998</c:v>
                </c:pt>
                <c:pt idx="11" formatCode="General">
                  <c:v>0</c:v>
                </c:pt>
                <c:pt idx="12" formatCode="General">
                  <c:v>1</c:v>
                </c:pt>
                <c:pt idx="13" formatCode="General">
                  <c:v>0</c:v>
                </c:pt>
                <c:pt idx="15" formatCode="General">
                  <c:v>1</c:v>
                </c:pt>
                <c:pt idx="16" formatCode="0.000">
                  <c:v>1.29037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254656"/>
        <c:axId val="83256448"/>
      </c:barChart>
      <c:catAx>
        <c:axId val="8325465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3256448"/>
        <c:crosses val="autoZero"/>
        <c:auto val="1"/>
        <c:lblAlgn val="ctr"/>
        <c:lblOffset val="100"/>
        <c:noMultiLvlLbl val="0"/>
      </c:catAx>
      <c:valAx>
        <c:axId val="83256448"/>
        <c:scaling>
          <c:orientation val="minMax"/>
        </c:scaling>
        <c:delete val="0"/>
        <c:axPos val="l"/>
        <c:majorGridlines/>
        <c:numFmt formatCode="0.0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3254656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Sheet1!$C$2:$C$22</c:f>
              <c:numCache>
                <c:formatCode>0.000</c:formatCode>
                <c:ptCount val="21"/>
                <c:pt idx="0" formatCode="0.00000">
                  <c:v>1.2898499999999999</c:v>
                </c:pt>
                <c:pt idx="1">
                  <c:v>132.30000000000001</c:v>
                </c:pt>
                <c:pt idx="12" formatCode="General">
                  <c:v>0</c:v>
                </c:pt>
                <c:pt idx="14" formatCode="0.00000">
                  <c:v>4.3841154E-2</c:v>
                </c:pt>
                <c:pt idx="15" formatCode="0.0000">
                  <c:v>3.9594563475899951E-2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Sheet1!$D$2:$D$22</c:f>
              <c:numCache>
                <c:formatCode>0.00000</c:formatCode>
                <c:ptCount val="21"/>
                <c:pt idx="0">
                  <c:v>1.27965</c:v>
                </c:pt>
                <c:pt idx="1">
                  <c:v>1.0199999999999987E-2</c:v>
                </c:pt>
                <c:pt idx="2" formatCode="0.0000">
                  <c:v>1.2847499999999998</c:v>
                </c:pt>
                <c:pt idx="3" formatCode="0.000000">
                  <c:v>-1.4614575000000001E-2</c:v>
                </c:pt>
                <c:pt idx="4">
                  <c:v>1.490686649999998E-3</c:v>
                </c:pt>
                <c:pt idx="5" formatCode="0.000000">
                  <c:v>1.5205003829999961E-2</c:v>
                </c:pt>
                <c:pt idx="6">
                  <c:v>-1.4614575000000001E-2</c:v>
                </c:pt>
                <c:pt idx="7">
                  <c:v>1.2913406866499999</c:v>
                </c:pt>
                <c:pt idx="8">
                  <c:v>1.2761356828199999</c:v>
                </c:pt>
                <c:pt idx="9">
                  <c:v>1.3094695788299999</c:v>
                </c:pt>
                <c:pt idx="10">
                  <c:v>1.2942645749999999</c:v>
                </c:pt>
                <c:pt idx="11" formatCode="General">
                  <c:v>0</c:v>
                </c:pt>
                <c:pt idx="12" formatCode="General">
                  <c:v>0</c:v>
                </c:pt>
                <c:pt idx="13" formatCode="General">
                  <c:v>0</c:v>
                </c:pt>
                <c:pt idx="14" formatCode="0.000000">
                  <c:v>0</c:v>
                </c:pt>
                <c:pt idx="15" formatCode="0.000000">
                  <c:v>1.4999999999999999E-2</c:v>
                </c:pt>
                <c:pt idx="16" formatCode="0.000">
                  <c:v>1.2862100000000001</c:v>
                </c:pt>
                <c:pt idx="17" formatCode="0.0000">
                  <c:v>1.0112574435600923</c:v>
                </c:pt>
                <c:pt idx="18" formatCode="0.0000">
                  <c:v>0.99371960325179098</c:v>
                </c:pt>
                <c:pt idx="19" formatCode="0.0000">
                  <c:v>0.9939802589857204</c:v>
                </c:pt>
                <c:pt idx="20" formatCode="0.0000">
                  <c:v>1.4819407769571611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Sheet1!$E$2:$E$22</c:f>
              <c:numCache>
                <c:formatCode>0.000</c:formatCode>
                <c:ptCount val="21"/>
                <c:pt idx="0" formatCode="0.00000">
                  <c:v>1.29295</c:v>
                </c:pt>
                <c:pt idx="12" formatCode="General">
                  <c:v>0</c:v>
                </c:pt>
                <c:pt idx="14" formatCode="0.0000">
                  <c:v>1.5E-3</c:v>
                </c:pt>
                <c:pt idx="15" formatCode="General">
                  <c:v>0.114</c:v>
                </c:pt>
                <c:pt idx="17">
                  <c:v>1.5337723306802769</c:v>
                </c:pt>
                <c:pt idx="18">
                  <c:v>1.4811588097553727</c:v>
                </c:pt>
                <c:pt idx="19">
                  <c:v>0.96569665531678461</c:v>
                </c:pt>
                <c:pt idx="20">
                  <c:v>0.99973776568339956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Sheet1!$F$2:$F$22</c:f>
              <c:numCache>
                <c:formatCode>0.00000</c:formatCode>
                <c:ptCount val="21"/>
                <c:pt idx="0">
                  <c:v>1.2846500000000001</c:v>
                </c:pt>
                <c:pt idx="1">
                  <c:v>8.2999999999999741E-3</c:v>
                </c:pt>
                <c:pt idx="2" formatCode="0.0000">
                  <c:v>1.2888000000000002</c:v>
                </c:pt>
                <c:pt idx="3" formatCode="0.000000">
                  <c:v>-1.4613359999999999E-2</c:v>
                </c:pt>
                <c:pt idx="4">
                  <c:v>1.212908879999996E-3</c:v>
                </c:pt>
                <c:pt idx="5">
                  <c:v>1.0067143703999935E-2</c:v>
                </c:pt>
                <c:pt idx="6">
                  <c:v>-1.4613359999999999E-2</c:v>
                </c:pt>
                <c:pt idx="7">
                  <c:v>1.29416290888</c:v>
                </c:pt>
                <c:pt idx="8">
                  <c:v>1.2840957651760001</c:v>
                </c:pt>
                <c:pt idx="9" formatCode="0.000000">
                  <c:v>1.3093305037039999</c:v>
                </c:pt>
                <c:pt idx="10">
                  <c:v>1.2992633600000001</c:v>
                </c:pt>
                <c:pt idx="11" formatCode="General">
                  <c:v>0</c:v>
                </c:pt>
                <c:pt idx="12" formatCode="General">
                  <c:v>0</c:v>
                </c:pt>
                <c:pt idx="14" formatCode="General">
                  <c:v>1.4999999999999999E-2</c:v>
                </c:pt>
                <c:pt idx="15" formatCode="General">
                  <c:v>0.27</c:v>
                </c:pt>
                <c:pt idx="19" formatCode="0.000">
                  <c:v>0.96569665531678461</c:v>
                </c:pt>
                <c:pt idx="20" formatCode="0.000">
                  <c:v>1.0352503140392966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Sheet1!$G$2:$G$22</c:f>
              <c:numCache>
                <c:formatCode>0.000</c:formatCode>
                <c:ptCount val="21"/>
                <c:pt idx="0" formatCode="0.00000">
                  <c:v>1.2942199999999999</c:v>
                </c:pt>
                <c:pt idx="12" formatCode="General">
                  <c:v>0</c:v>
                </c:pt>
                <c:pt idx="15" formatCode="General">
                  <c:v>1.9797281737949973E-4</c:v>
                </c:pt>
                <c:pt idx="17" formatCode="0.00">
                  <c:v>1.2942425</c:v>
                </c:pt>
                <c:pt idx="18" formatCode="0.00">
                  <c:v>1.284149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Sheet1!$H$2:$H$22</c:f>
              <c:numCache>
                <c:formatCode>0.00000</c:formatCode>
                <c:ptCount val="21"/>
                <c:pt idx="0">
                  <c:v>1.2843199999999999</c:v>
                </c:pt>
                <c:pt idx="1">
                  <c:v>9.9000000000000199E-3</c:v>
                </c:pt>
                <c:pt idx="2" formatCode="0.0000">
                  <c:v>1.2892699999999999</c:v>
                </c:pt>
                <c:pt idx="3">
                  <c:v>-1.4613219E-2</c:v>
                </c:pt>
                <c:pt idx="4">
                  <c:v>1.4467086810000028E-3</c:v>
                </c:pt>
                <c:pt idx="5" formatCode="0.0000000">
                  <c:v>1.4322415941900056E-2</c:v>
                </c:pt>
                <c:pt idx="6">
                  <c:v>-1.4613219E-2</c:v>
                </c:pt>
                <c:pt idx="7">
                  <c:v>1.2956667086809999</c:v>
                </c:pt>
                <c:pt idx="8">
                  <c:v>1.2813442927390999</c:v>
                </c:pt>
                <c:pt idx="9">
                  <c:v>1.3132556349418998</c:v>
                </c:pt>
                <c:pt idx="10">
                  <c:v>1.2989332189999998</c:v>
                </c:pt>
                <c:pt idx="11" formatCode="General">
                  <c:v>0</c:v>
                </c:pt>
                <c:pt idx="12" formatCode="General">
                  <c:v>1</c:v>
                </c:pt>
                <c:pt idx="13" formatCode="General">
                  <c:v>0</c:v>
                </c:pt>
                <c:pt idx="15" formatCode="General">
                  <c:v>1</c:v>
                </c:pt>
                <c:pt idx="16" formatCode="0.000">
                  <c:v>1.29037</c:v>
                </c:pt>
                <c:pt idx="17" formatCode="0.00">
                  <c:v>1.3068560737669999</c:v>
                </c:pt>
                <c:pt idx="18" formatCode="0.00">
                  <c:v>1.271683926233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Sheet1!$I$2:$I$22</c:f>
              <c:numCache>
                <c:formatCode>0.000</c:formatCode>
                <c:ptCount val="21"/>
                <c:pt idx="0" formatCode="0.000000">
                  <c:v>1.30288</c:v>
                </c:pt>
                <c:pt idx="12" formatCode="General">
                  <c:v>0</c:v>
                </c:pt>
                <c:pt idx="14" formatCode="0.000000">
                  <c:v>0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Sheet1!$J$2:$J$22</c:f>
              <c:numCache>
                <c:formatCode>0.00000</c:formatCode>
                <c:ptCount val="21"/>
                <c:pt idx="0">
                  <c:v>1.2913300000000001</c:v>
                </c:pt>
                <c:pt idx="1">
                  <c:v>1.1549999999999949E-2</c:v>
                </c:pt>
                <c:pt idx="2" formatCode="0.0000">
                  <c:v>1.2971050000000002</c:v>
                </c:pt>
                <c:pt idx="3">
                  <c:v>-2.46108685</c:v>
                </c:pt>
                <c:pt idx="4">
                  <c:v>-2.8425553117499877E-2</c:v>
                </c:pt>
                <c:pt idx="5" formatCode="0.0000000">
                  <c:v>-2.8425553117499877E-2</c:v>
                </c:pt>
                <c:pt idx="6">
                  <c:v>-2.46108685</c:v>
                </c:pt>
                <c:pt idx="7" formatCode="0.000">
                  <c:v>1.2744544468825001</c:v>
                </c:pt>
                <c:pt idx="8" formatCode="0.000">
                  <c:v>1.30288</c:v>
                </c:pt>
                <c:pt idx="9" formatCode="0.000">
                  <c:v>3.7239912968825006</c:v>
                </c:pt>
                <c:pt idx="10" formatCode="0.000">
                  <c:v>3.7524168500000004</c:v>
                </c:pt>
                <c:pt idx="11" formatCode="General">
                  <c:v>0</c:v>
                </c:pt>
                <c:pt idx="12" formatCode="General">
                  <c:v>1</c:v>
                </c:pt>
                <c:pt idx="13" formatCode="General">
                  <c:v>0</c:v>
                </c:pt>
                <c:pt idx="14" formatCode="General">
                  <c:v>1</c:v>
                </c:pt>
                <c:pt idx="15" formatCode="0.0000">
                  <c:v>8</c:v>
                </c:pt>
                <c:pt idx="16" formatCode="0.000">
                  <c:v>131.99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418176"/>
        <c:axId val="88419712"/>
      </c:barChart>
      <c:catAx>
        <c:axId val="884181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8419712"/>
        <c:crosses val="autoZero"/>
        <c:auto val="1"/>
        <c:lblAlgn val="ctr"/>
        <c:lblOffset val="100"/>
        <c:noMultiLvlLbl val="0"/>
      </c:catAx>
      <c:valAx>
        <c:axId val="88419712"/>
        <c:scaling>
          <c:orientation val="minMax"/>
        </c:scaling>
        <c:delete val="0"/>
        <c:axPos val="l"/>
        <c:majorGridlines/>
        <c:numFmt formatCode="0.0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88418176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3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4223" cy="629759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72359" cy="629879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EURJPY" advise="1">
        <values>
          <value>
            <val>132.30000000000001</val>
          </value>
        </values>
      </ddeItem>
      <ddeItem name="EURUSD" advise="1">
        <values>
          <value>
            <val>1.29037</val>
          </value>
        </values>
      </ddeItem>
      <ddeItem name="StdDocumentName" ole="1" advise="1"/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EURUSD" advise="1">
        <values>
          <value>
            <val>1.2862100000000001</val>
          </value>
        </values>
      </ddeItem>
      <ddeItem name="StdDocumentName" ole="1" advise="1"/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EURUSD" advise="1">
        <values>
          <value>
            <val>1.2895399999999999</val>
          </value>
        </values>
      </ddeItem>
      <ddeItem name="StdDocumentName" ole="1" advise="1"/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"/>
  <sheetViews>
    <sheetView tabSelected="1" zoomScale="70" zoomScaleNormal="70" workbookViewId="0">
      <selection activeCell="A32" sqref="A32"/>
    </sheetView>
  </sheetViews>
  <sheetFormatPr defaultRowHeight="35.25" thickTop="1" thickBottom="1" x14ac:dyDescent="0.55000000000000004"/>
  <cols>
    <col min="1" max="1" width="41.28515625" bestFit="1" customWidth="1"/>
    <col min="2" max="2" width="5.7109375" customWidth="1"/>
    <col min="3" max="3" width="25" style="24" customWidth="1"/>
    <col min="4" max="4" width="31.140625" style="24" customWidth="1"/>
    <col min="5" max="5" width="26.5703125" style="24" customWidth="1"/>
    <col min="6" max="6" width="29" style="21" customWidth="1"/>
    <col min="7" max="7" width="27" style="42" customWidth="1"/>
    <col min="8" max="8" width="26.85546875" style="21" customWidth="1"/>
    <col min="9" max="9" width="30.85546875" style="21" customWidth="1"/>
    <col min="10" max="10" width="24.140625" style="50" customWidth="1"/>
    <col min="11" max="11" width="54.85546875" customWidth="1"/>
  </cols>
  <sheetData>
    <row r="1" spans="1:11" thickTop="1" thickBot="1" x14ac:dyDescent="0.55000000000000004">
      <c r="C1" s="94" t="s">
        <v>2</v>
      </c>
      <c r="D1" s="94" t="s">
        <v>3</v>
      </c>
      <c r="E1" s="94" t="s">
        <v>4</v>
      </c>
      <c r="F1" s="96" t="s">
        <v>5</v>
      </c>
      <c r="G1" s="95" t="s">
        <v>6</v>
      </c>
      <c r="H1" s="96" t="s">
        <v>7</v>
      </c>
      <c r="I1" s="96" t="s">
        <v>8</v>
      </c>
      <c r="J1" s="97" t="s">
        <v>9</v>
      </c>
    </row>
    <row r="2" spans="1:11" s="51" customFormat="1" ht="63.75" customHeight="1" thickTop="1" thickBot="1" x14ac:dyDescent="0.6">
      <c r="A2" s="161" t="s">
        <v>11</v>
      </c>
      <c r="C2" s="123">
        <v>1.2898499999999999</v>
      </c>
      <c r="D2" s="124">
        <v>1.27965</v>
      </c>
      <c r="E2" s="123">
        <v>1.29295</v>
      </c>
      <c r="F2" s="124">
        <v>1.2846500000000001</v>
      </c>
      <c r="G2" s="125">
        <v>1.2942199999999999</v>
      </c>
      <c r="H2" s="124">
        <v>1.2843199999999999</v>
      </c>
      <c r="I2" s="126">
        <v>1.30288</v>
      </c>
      <c r="J2" s="127">
        <v>1.2913300000000001</v>
      </c>
      <c r="K2" s="52" t="s">
        <v>10</v>
      </c>
    </row>
    <row r="3" spans="1:11" s="16" customFormat="1" ht="37.5" thickTop="1" thickBot="1" x14ac:dyDescent="0.6">
      <c r="A3" s="15" t="s">
        <v>12</v>
      </c>
      <c r="B3" s="18"/>
      <c r="C3" s="22">
        <f>[1]!EURJPY</f>
        <v>132.30000000000001</v>
      </c>
      <c r="D3" s="26">
        <f>SUM(C2-D2)-D13</f>
        <v>1.0199999999999987E-2</v>
      </c>
      <c r="E3" s="22"/>
      <c r="F3" s="33">
        <f>SUM(E2-F2)-F13</f>
        <v>8.2999999999999741E-3</v>
      </c>
      <c r="G3" s="41"/>
      <c r="H3" s="33">
        <f>SUM(G2-H2)-H13</f>
        <v>9.9000000000000199E-3</v>
      </c>
      <c r="I3" s="44"/>
      <c r="J3" s="46">
        <f>SUM(I2-J2)-J13</f>
        <v>1.1549999999999949E-2</v>
      </c>
    </row>
    <row r="4" spans="1:11" ht="37.5" thickTop="1" thickBot="1" x14ac:dyDescent="0.6">
      <c r="A4" s="14" t="s">
        <v>13</v>
      </c>
      <c r="B4" s="1"/>
      <c r="C4" s="23"/>
      <c r="D4" s="27">
        <f>SUM(C2+D2)/2</f>
        <v>1.2847499999999998</v>
      </c>
      <c r="E4" s="23"/>
      <c r="F4" s="34">
        <f>SUM(E2+F2)/2</f>
        <v>1.2888000000000002</v>
      </c>
      <c r="H4" s="34">
        <f>SUM(G2+H2)/2</f>
        <v>1.2892699999999999</v>
      </c>
      <c r="J4" s="47">
        <f>SUM(I2+J2)/2</f>
        <v>1.2971050000000002</v>
      </c>
    </row>
    <row r="5" spans="1:11" ht="37.5" thickTop="1" thickBot="1" x14ac:dyDescent="0.6">
      <c r="A5" s="3" t="s">
        <v>14</v>
      </c>
      <c r="B5" s="1"/>
      <c r="C5" s="23"/>
      <c r="D5" s="129">
        <f>SUM(((D4*0.06)-3)/2)/100</f>
        <v>-1.4614575000000001E-2</v>
      </c>
      <c r="E5" s="23"/>
      <c r="F5" s="128">
        <f>SUM(((F4*0.06)-3)/2)/100</f>
        <v>-1.4613359999999999E-2</v>
      </c>
      <c r="H5" s="35">
        <f>SUM(((H4*0.06)-3)/2)/100</f>
        <v>-1.4613219E-2</v>
      </c>
      <c r="J5" s="48">
        <f>SUM(((J4*0.06)-3)/2)-J14</f>
        <v>-2.46108685</v>
      </c>
    </row>
    <row r="6" spans="1:11" ht="37.5" thickTop="1" thickBot="1" x14ac:dyDescent="0.6">
      <c r="A6" s="3" t="s">
        <v>15</v>
      </c>
      <c r="B6" s="1"/>
      <c r="C6" s="23"/>
      <c r="D6" s="26">
        <f>SUM(D5*D3)*-10</f>
        <v>1.490686649999998E-3</v>
      </c>
      <c r="E6" s="23"/>
      <c r="F6" s="33">
        <f>SUM(F5*F3)*-10</f>
        <v>1.212908879999996E-3</v>
      </c>
      <c r="H6" s="33">
        <f>SUM(H8*H3)*-10</f>
        <v>1.4467086810000028E-3</v>
      </c>
      <c r="J6" s="46">
        <f>SUM(J5-J15)*J3</f>
        <v>-2.8425553117499877E-2</v>
      </c>
    </row>
    <row r="7" spans="1:11" ht="37.5" thickTop="1" thickBot="1" x14ac:dyDescent="0.6">
      <c r="A7" s="4" t="s">
        <v>16</v>
      </c>
      <c r="B7" s="1"/>
      <c r="C7" s="23"/>
      <c r="D7" s="100">
        <f>SUM(D6*D3)*1000</f>
        <v>1.5205003829999961E-2</v>
      </c>
      <c r="E7" s="23"/>
      <c r="F7" s="99">
        <f>SUM(F6*F3)*1000</f>
        <v>1.0067143703999935E-2</v>
      </c>
      <c r="H7" s="36">
        <f>SUM(H6*H3)*1000</f>
        <v>1.4322415941900056E-2</v>
      </c>
      <c r="J7" s="49">
        <f>SUM(J5*J3)</f>
        <v>-2.8425553117499877E-2</v>
      </c>
    </row>
    <row r="8" spans="1:11" thickTop="1" thickBot="1" x14ac:dyDescent="0.55000000000000004">
      <c r="A8" s="5" t="s">
        <v>17</v>
      </c>
      <c r="B8" s="1"/>
      <c r="C8" s="23"/>
      <c r="D8" s="28">
        <f>SUM(D5-D15)</f>
        <v>-1.4614575000000001E-2</v>
      </c>
      <c r="E8" s="23"/>
      <c r="F8" s="37">
        <f>SUM(F5-F15)</f>
        <v>-1.4613359999999999E-2</v>
      </c>
      <c r="H8" s="37">
        <f>SUM(H5-H15)</f>
        <v>-1.4613219E-2</v>
      </c>
      <c r="J8" s="103">
        <f>SUM(J5-J15)</f>
        <v>-2.46108685</v>
      </c>
      <c r="K8" s="12"/>
    </row>
    <row r="9" spans="1:11" s="53" customFormat="1" ht="48" thickTop="1" thickBot="1" x14ac:dyDescent="0.75">
      <c r="A9" s="58" t="s">
        <v>18</v>
      </c>
      <c r="C9" s="54"/>
      <c r="D9" s="151">
        <f>SUM(C2+D6)</f>
        <v>1.2913406866499999</v>
      </c>
      <c r="E9" s="54"/>
      <c r="F9" s="154">
        <f>SUM(E2+F6)</f>
        <v>1.29416290888</v>
      </c>
      <c r="G9" s="55"/>
      <c r="H9" s="154">
        <f>SUM(G2+H6)</f>
        <v>1.2956667086809999</v>
      </c>
      <c r="I9" s="56"/>
      <c r="J9" s="104">
        <f>SUM(I2+J6)</f>
        <v>1.2744544468825001</v>
      </c>
      <c r="K9" s="112"/>
    </row>
    <row r="10" spans="1:11" s="57" customFormat="1" ht="48" thickTop="1" thickBot="1" x14ac:dyDescent="0.75">
      <c r="A10" s="13" t="s">
        <v>19</v>
      </c>
      <c r="C10" s="19"/>
      <c r="D10" s="152">
        <f>SUM(D9-D7)</f>
        <v>1.2761356828199999</v>
      </c>
      <c r="E10" s="19"/>
      <c r="F10" s="153">
        <f>SUM(F9-F7)</f>
        <v>1.2840957651760001</v>
      </c>
      <c r="G10" s="17"/>
      <c r="H10" s="153">
        <f>SUM(H9-H7)</f>
        <v>1.2813442927390999</v>
      </c>
      <c r="I10" s="20"/>
      <c r="J10" s="105">
        <f>SUM(J9-J7)</f>
        <v>1.30288</v>
      </c>
      <c r="K10" s="112"/>
    </row>
    <row r="11" spans="1:11" s="53" customFormat="1" ht="48" thickTop="1" thickBot="1" x14ac:dyDescent="0.75">
      <c r="A11" s="58" t="s">
        <v>20</v>
      </c>
      <c r="C11" s="59"/>
      <c r="D11" s="151">
        <f>SUM(D12+D7)</f>
        <v>1.3094695788299999</v>
      </c>
      <c r="E11" s="59"/>
      <c r="F11" s="155">
        <f>SUM(F12+F7)</f>
        <v>1.3093305037039999</v>
      </c>
      <c r="G11" s="55"/>
      <c r="H11" s="154">
        <f>SUM(H12+H7)</f>
        <v>1.3132556349418998</v>
      </c>
      <c r="I11" s="56"/>
      <c r="J11" s="104">
        <f>SUM(J12+J7)</f>
        <v>3.7239912968825006</v>
      </c>
      <c r="K11" s="112"/>
    </row>
    <row r="12" spans="1:11" s="57" customFormat="1" ht="39" customHeight="1" thickTop="1" thickBot="1" x14ac:dyDescent="0.75">
      <c r="A12" s="13" t="s">
        <v>21</v>
      </c>
      <c r="C12" s="19"/>
      <c r="D12" s="152">
        <f>SUM(D2-D8)</f>
        <v>1.2942645749999999</v>
      </c>
      <c r="E12" s="19"/>
      <c r="F12" s="153">
        <f>SUM(F2-F8)</f>
        <v>1.2992633600000001</v>
      </c>
      <c r="G12" s="17"/>
      <c r="H12" s="153">
        <f>SUM(H2-H8)</f>
        <v>1.2989332189999998</v>
      </c>
      <c r="I12" s="20"/>
      <c r="J12" s="105">
        <f>SUM(J2-J8)</f>
        <v>3.7524168500000004</v>
      </c>
      <c r="K12" s="112"/>
    </row>
    <row r="13" spans="1:11" ht="33.75" customHeight="1" thickTop="1" thickBot="1" x14ac:dyDescent="0.6">
      <c r="A13" s="162" t="s">
        <v>22</v>
      </c>
      <c r="B13" s="1"/>
      <c r="D13" s="23">
        <v>0</v>
      </c>
      <c r="F13" s="21">
        <v>0</v>
      </c>
      <c r="H13" s="21">
        <v>0</v>
      </c>
      <c r="J13" s="106">
        <v>0</v>
      </c>
      <c r="K13" s="12"/>
    </row>
    <row r="14" spans="1:11" ht="37.5" thickTop="1" thickBot="1" x14ac:dyDescent="0.6">
      <c r="A14" s="6" t="s">
        <v>23</v>
      </c>
      <c r="B14" s="1"/>
      <c r="C14" s="24" t="s">
        <v>0</v>
      </c>
      <c r="D14" s="23">
        <v>0</v>
      </c>
      <c r="E14" s="24" t="s">
        <v>0</v>
      </c>
      <c r="F14" s="21">
        <v>0</v>
      </c>
      <c r="G14" s="42" t="s">
        <v>0</v>
      </c>
      <c r="H14" s="21">
        <v>1</v>
      </c>
      <c r="I14" s="21" t="s">
        <v>0</v>
      </c>
      <c r="J14" s="106">
        <v>1</v>
      </c>
      <c r="K14" s="12"/>
    </row>
    <row r="15" spans="1:11" thickTop="1" thickBot="1" x14ac:dyDescent="0.55000000000000004">
      <c r="A15" s="7" t="s">
        <v>24</v>
      </c>
      <c r="B15" s="1"/>
      <c r="D15" s="23">
        <v>0</v>
      </c>
      <c r="H15" s="21">
        <v>0</v>
      </c>
      <c r="J15" s="106">
        <v>0</v>
      </c>
      <c r="K15" s="12"/>
    </row>
    <row r="16" spans="1:11" thickTop="1" thickBot="1" x14ac:dyDescent="0.55000000000000004">
      <c r="A16" s="8" t="s">
        <v>26</v>
      </c>
      <c r="B16" s="1"/>
      <c r="C16" s="101">
        <f>SUM(D8+F8+H8)*-1</f>
        <v>4.3841154E-2</v>
      </c>
      <c r="D16" s="29">
        <v>0</v>
      </c>
      <c r="E16" s="130">
        <v>1.5E-3</v>
      </c>
      <c r="F16" s="39">
        <v>1.4999999999999999E-2</v>
      </c>
      <c r="I16" s="45">
        <f>SUM(G16-H16)/3</f>
        <v>0</v>
      </c>
      <c r="J16" s="106">
        <v>1</v>
      </c>
      <c r="K16" s="12"/>
    </row>
    <row r="17" spans="1:12" thickTop="1" thickBot="1" x14ac:dyDescent="0.55000000000000004">
      <c r="A17" s="60" t="s">
        <v>25</v>
      </c>
      <c r="B17" s="1"/>
      <c r="C17" s="61">
        <f>SUM(D7+F7+H7)</f>
        <v>3.9594563475899951E-2</v>
      </c>
      <c r="D17" s="73">
        <v>1.4999999999999999E-2</v>
      </c>
      <c r="E17" s="72">
        <v>0.114</v>
      </c>
      <c r="F17" s="62">
        <v>0.27</v>
      </c>
      <c r="G17" s="63">
        <f>SUM(C17/3)*D17</f>
        <v>1.9797281737949973E-4</v>
      </c>
      <c r="H17" s="62">
        <v>1</v>
      </c>
      <c r="I17" s="62"/>
      <c r="J17" s="107">
        <v>8</v>
      </c>
      <c r="K17" s="12"/>
    </row>
    <row r="18" spans="1:12" s="76" customFormat="1" thickTop="1" thickBot="1" x14ac:dyDescent="0.55000000000000004">
      <c r="A18" s="75" t="s">
        <v>27</v>
      </c>
      <c r="C18" s="75"/>
      <c r="D18" s="77">
        <f>[2]!EURUSD</f>
        <v>1.2862100000000001</v>
      </c>
      <c r="E18" s="75"/>
      <c r="F18" s="78"/>
      <c r="G18" s="79"/>
      <c r="H18" s="78">
        <f>[1]!EURUSD</f>
        <v>1.29037</v>
      </c>
      <c r="I18" s="80"/>
      <c r="J18" s="108">
        <v>131.99</v>
      </c>
      <c r="K18" s="113"/>
      <c r="L18" s="111"/>
    </row>
    <row r="19" spans="1:12" ht="46.5" customHeight="1" thickTop="1" thickBot="1" x14ac:dyDescent="1.4">
      <c r="A19" s="70" t="s">
        <v>28</v>
      </c>
      <c r="B19" s="2"/>
      <c r="C19" s="64"/>
      <c r="D19" s="65">
        <f>SUM(D9/F9/H9)/(D11/F11/H11)</f>
        <v>1.0112574435600923</v>
      </c>
      <c r="E19" s="66">
        <f>SUM((D19*6)-3)/2</f>
        <v>1.5337723306802769</v>
      </c>
      <c r="F19" s="67"/>
      <c r="G19" s="68">
        <f>SUM(G2+E16*D17)</f>
        <v>1.2942425</v>
      </c>
      <c r="H19" s="69">
        <f>SUM((G2+((F7+D7)/2)))</f>
        <v>1.3068560737669999</v>
      </c>
      <c r="I19" s="67"/>
      <c r="J19" s="109"/>
      <c r="K19" s="12"/>
    </row>
    <row r="20" spans="1:12" ht="56.25" customHeight="1" thickTop="1" thickBot="1" x14ac:dyDescent="1.4">
      <c r="A20" s="9" t="s">
        <v>29</v>
      </c>
      <c r="B20" s="2"/>
      <c r="D20" s="30">
        <f>SUM((C2/F2))/((E2/D2))</f>
        <v>0.99371960325179098</v>
      </c>
      <c r="E20" s="32">
        <f>SUM((D20*6)-3)/2</f>
        <v>1.4811588097553727</v>
      </c>
      <c r="G20" s="43">
        <f>SUM(H2-(E16*E17))</f>
        <v>1.284149</v>
      </c>
      <c r="H20" s="40">
        <f>SUM((H2-((F7+D7)/2)))</f>
        <v>1.271683926233</v>
      </c>
      <c r="J20" s="106"/>
      <c r="K20" s="12"/>
    </row>
    <row r="21" spans="1:12" ht="49.5" customHeight="1" thickTop="1" thickBot="1" x14ac:dyDescent="1.4">
      <c r="A21" s="10" t="s">
        <v>30</v>
      </c>
      <c r="B21" s="2"/>
      <c r="D21" s="25">
        <f>SUM(D9/F12)/(F9/D12)</f>
        <v>0.9939802589857204</v>
      </c>
      <c r="E21" s="71">
        <f>SUM(E20/E19)</f>
        <v>0.96569665531678461</v>
      </c>
      <c r="F21" s="38">
        <f>SUM(E20/E19)</f>
        <v>0.96569665531678461</v>
      </c>
      <c r="J21" s="106"/>
      <c r="K21" s="12"/>
    </row>
    <row r="22" spans="1:12" ht="45.75" customHeight="1" thickTop="1" thickBot="1" x14ac:dyDescent="1.4">
      <c r="A22" s="11" t="s">
        <v>31</v>
      </c>
      <c r="B22" s="2"/>
      <c r="D22" s="31">
        <f>SUM((D21*6)-3)/2</f>
        <v>1.4819407769571611</v>
      </c>
      <c r="E22" s="71">
        <f>SUM(D20/D21)</f>
        <v>0.99973776568339956</v>
      </c>
      <c r="F22" s="102">
        <f>SUM(E22/E21)</f>
        <v>1.0352503140392966</v>
      </c>
      <c r="J22" s="106"/>
      <c r="K22" s="12"/>
    </row>
    <row r="23" spans="1:12" s="74" customFormat="1" ht="46.5" customHeight="1" thickTop="1" thickBot="1" x14ac:dyDescent="0.55000000000000004">
      <c r="A23" s="81" t="s">
        <v>32</v>
      </c>
      <c r="B23" s="82"/>
      <c r="C23" s="144">
        <f>SUM(H18+D17)</f>
        <v>1.3053699999999999</v>
      </c>
      <c r="D23" s="145">
        <f>SUM(D18+(F16*D17))</f>
        <v>1.286435</v>
      </c>
      <c r="E23" s="145">
        <f>SUM(D18+(F16*G17))</f>
        <v>1.2862129695922608</v>
      </c>
      <c r="F23" s="146">
        <f>SUM(D18+(F16*H17))</f>
        <v>1.30121</v>
      </c>
      <c r="G23" s="131">
        <f>SUM(F23-(G17*H17/3))</f>
        <v>1.3011440090608735</v>
      </c>
      <c r="H23" s="132">
        <f>SUM(F23-(G17*H17/2))</f>
        <v>1.3011110135913102</v>
      </c>
      <c r="I23" s="146">
        <f>SUM(F23-(G17*H17/1.5))</f>
        <v>1.3010780181217469</v>
      </c>
      <c r="J23" s="134">
        <f>SUM(F23-(G17*H17/0.75))</f>
        <v>1.3009460362434939</v>
      </c>
      <c r="K23" s="113"/>
    </row>
    <row r="24" spans="1:12" ht="48" thickTop="1" thickBot="1" x14ac:dyDescent="0.75">
      <c r="A24" s="85"/>
      <c r="B24" s="86"/>
      <c r="C24" s="83"/>
      <c r="D24" s="145">
        <f>SUM(D18+(E16*D17))</f>
        <v>1.2862325000000001</v>
      </c>
      <c r="E24" s="145">
        <f>SUM(D18+(E16*G17))</f>
        <v>1.2862102969592262</v>
      </c>
      <c r="F24" s="132">
        <f>SUM(D18+(E16*H17))</f>
        <v>1.2877100000000001</v>
      </c>
      <c r="G24" s="131">
        <f>SUM(F23-E17*H17/3)</f>
        <v>1.2632099999999999</v>
      </c>
      <c r="H24" s="132">
        <f>SUM(F23-(E17*H17/2))</f>
        <v>1.24421</v>
      </c>
      <c r="I24" s="132">
        <f>SUM(F23-(E17*H17/1.5))</f>
        <v>1.2252099999999999</v>
      </c>
      <c r="J24" s="133">
        <f>SUM(F23-(E17*H17/0.75))</f>
        <v>1.1492100000000001</v>
      </c>
      <c r="K24" s="12"/>
    </row>
    <row r="25" spans="1:12" s="84" customFormat="1" ht="38.25" customHeight="1" thickTop="1" thickBot="1" x14ac:dyDescent="0.55000000000000004">
      <c r="A25" s="88" t="s">
        <v>33</v>
      </c>
      <c r="B25" s="89"/>
      <c r="C25" s="141">
        <f>SUM(H18-D17)</f>
        <v>1.2753700000000001</v>
      </c>
      <c r="D25" s="141">
        <f>SUM(D18-(F16*D17))</f>
        <v>1.2859850000000002</v>
      </c>
      <c r="E25" s="141">
        <f>SUM(D18-(F16*G17))</f>
        <v>1.2862070304077393</v>
      </c>
      <c r="F25" s="143">
        <f>SUM(D18-(F16*H17))</f>
        <v>1.2712100000000002</v>
      </c>
      <c r="G25" s="147">
        <f>SUM(D18-(F16*H17/3))</f>
        <v>1.2812100000000002</v>
      </c>
      <c r="H25" s="142">
        <f>SUM(D18-(F16*H17/2))</f>
        <v>1.27871</v>
      </c>
      <c r="I25" s="142">
        <f>SUM(D18-(F16*H17/1.5))</f>
        <v>1.2762100000000001</v>
      </c>
      <c r="J25" s="148">
        <f>SUM(D18-(F16*H17/0.75))</f>
        <v>1.2662100000000001</v>
      </c>
      <c r="K25" s="114"/>
    </row>
    <row r="26" spans="1:12" s="74" customFormat="1" ht="30" customHeight="1" thickTop="1" thickBot="1" x14ac:dyDescent="0.55000000000000004">
      <c r="A26" s="88"/>
      <c r="B26" s="89"/>
      <c r="C26" s="90"/>
      <c r="D26" s="141">
        <f>SUM(D18-(E16*D17))</f>
        <v>1.2861875</v>
      </c>
      <c r="E26" s="141">
        <f>SUM(D18-(E16*G17))</f>
        <v>1.286209703040774</v>
      </c>
      <c r="F26" s="143">
        <f>SUM(D18-(E16*H17))</f>
        <v>1.28471</v>
      </c>
      <c r="G26" s="147">
        <f>SUM(D18-(E16*H17/3))</f>
        <v>1.2857100000000001</v>
      </c>
      <c r="H26" s="142">
        <f>SUM(D18-(E16*H17/2))</f>
        <v>1.28546</v>
      </c>
      <c r="I26" s="142">
        <f>SUM(D18-(E16*H17/1.5))</f>
        <v>1.2852100000000002</v>
      </c>
      <c r="J26" s="148">
        <f>SUM(D18-(E16*H17/0.75))</f>
        <v>1.2842100000000001</v>
      </c>
      <c r="K26" s="113"/>
    </row>
    <row r="27" spans="1:12" s="87" customFormat="1" ht="30" customHeight="1" thickTop="1" thickBot="1" x14ac:dyDescent="0.55000000000000004">
      <c r="A27" s="93" t="s">
        <v>34</v>
      </c>
      <c r="B27" s="84"/>
      <c r="C27" s="94" t="s">
        <v>1</v>
      </c>
      <c r="D27" s="149">
        <f>SUM(C23)</f>
        <v>1.3053699999999999</v>
      </c>
      <c r="E27" s="149">
        <f>SUM(D27+D17)</f>
        <v>1.3203699999999998</v>
      </c>
      <c r="F27" s="150">
        <f>SUM(D27+(H7*H8))</f>
        <v>1.3051607033992318</v>
      </c>
      <c r="G27" s="95"/>
      <c r="H27" s="96"/>
      <c r="I27" s="96"/>
      <c r="J27" s="110"/>
      <c r="K27" s="113"/>
    </row>
    <row r="28" spans="1:12" s="91" customFormat="1" ht="29.25" customHeight="1" thickTop="1" thickBot="1" x14ac:dyDescent="0.55000000000000004">
      <c r="A28" s="93" t="s">
        <v>34</v>
      </c>
      <c r="B28" s="84"/>
      <c r="C28" s="94" t="s">
        <v>1</v>
      </c>
      <c r="D28" s="149">
        <f>SUM(C25)</f>
        <v>1.2753700000000001</v>
      </c>
      <c r="E28" s="149">
        <f>SUM(D28-D17)</f>
        <v>1.2603700000000002</v>
      </c>
      <c r="F28" s="150">
        <f>SUM(D28-(H7*H8))</f>
        <v>1.2755792966007682</v>
      </c>
      <c r="G28" s="95"/>
      <c r="H28" s="96"/>
      <c r="I28" s="96"/>
      <c r="J28" s="97"/>
      <c r="K28" s="114"/>
    </row>
    <row r="29" spans="1:12" s="91" customFormat="1" ht="31.5" customHeight="1" thickTop="1" thickBot="1" x14ac:dyDescent="0.55000000000000004">
      <c r="A29" s="122" t="s">
        <v>35</v>
      </c>
      <c r="B29"/>
      <c r="C29" s="119">
        <f>SUM((D18-H18)*0.0003)-3/2+2</f>
        <v>0.49999875199999999</v>
      </c>
      <c r="D29" s="119">
        <f>SUM(D18+H18)/2*6-3/2</f>
        <v>6.2297399999999996</v>
      </c>
      <c r="E29" s="119">
        <f>SUM(C29*D29)*0.0003-3/2+2</f>
        <v>0.50093445866758524</v>
      </c>
      <c r="F29" s="21">
        <f>SUM((D18+H18)/2)</f>
        <v>1.2882899999999999</v>
      </c>
      <c r="G29" s="116">
        <f>SUM(F29+(E29*C29*0.01))</f>
        <v>1.2907946660416758</v>
      </c>
      <c r="H29" s="117">
        <f>SUM(G29+F30)</f>
        <v>1.2932993320833517</v>
      </c>
      <c r="I29" s="117">
        <f>SUM(H29+F30)</f>
        <v>1.2958039981250276</v>
      </c>
      <c r="J29" s="118">
        <f>SUM(133+F30)</f>
        <v>133.00250466604169</v>
      </c>
      <c r="K29" s="114"/>
    </row>
    <row r="30" spans="1:12" s="92" customFormat="1" ht="52.5" customHeight="1" thickTop="1" thickBot="1" x14ac:dyDescent="0.55000000000000004">
      <c r="A30" s="122" t="s">
        <v>36</v>
      </c>
      <c r="B30"/>
      <c r="C30" s="119"/>
      <c r="D30" s="120">
        <f>SUM(E29/C29)</f>
        <v>1.0018714180062298</v>
      </c>
      <c r="E30" s="119">
        <f>[3]!EURUSD</f>
        <v>1.2895399999999999</v>
      </c>
      <c r="F30" s="21">
        <f>SUM(E29*C29*0.01)</f>
        <v>2.5046660416758819E-3</v>
      </c>
      <c r="G30" s="116">
        <f>SUM((F29-(E29*C29*0.01)))</f>
        <v>1.2857853339583241</v>
      </c>
      <c r="H30" s="117">
        <f>SUM(G30-(E29*C29*0.01))</f>
        <v>1.2832806679166482</v>
      </c>
      <c r="I30" s="117">
        <f>SUM(H30-F30)</f>
        <v>1.2807760018749723</v>
      </c>
      <c r="J30" s="118">
        <f>SUM(I30-F30)</f>
        <v>1.2782713358332964</v>
      </c>
      <c r="K30" s="114"/>
    </row>
    <row r="31" spans="1:12" s="98" customFormat="1" thickTop="1" thickBot="1" x14ac:dyDescent="0.55000000000000004">
      <c r="A31" s="122" t="s">
        <v>37</v>
      </c>
      <c r="B31"/>
      <c r="C31" s="119"/>
      <c r="D31" s="120">
        <f>SUM(C29/E29)</f>
        <v>0.99813207765727663</v>
      </c>
      <c r="E31" s="135">
        <f>SUM(F29-E30)</f>
        <v>-1.2499999999999734E-3</v>
      </c>
      <c r="F31" s="138">
        <f t="shared" ref="F31:J32" si="0">SUM(E31/2)</f>
        <v>-6.2499999999998668E-4</v>
      </c>
      <c r="G31" s="157">
        <f t="shared" si="0"/>
        <v>-3.1249999999999334E-4</v>
      </c>
      <c r="H31" s="158">
        <f t="shared" si="0"/>
        <v>-1.5624999999999667E-4</v>
      </c>
      <c r="I31" s="140">
        <f t="shared" si="0"/>
        <v>-7.8124999999998335E-5</v>
      </c>
      <c r="J31" s="138">
        <f t="shared" si="0"/>
        <v>-3.9062499999999167E-5</v>
      </c>
      <c r="K31" s="115"/>
    </row>
    <row r="32" spans="1:12" s="98" customFormat="1" thickTop="1" thickBot="1" x14ac:dyDescent="0.55000000000000004">
      <c r="A32" s="122" t="s">
        <v>38</v>
      </c>
      <c r="B32"/>
      <c r="C32" s="119"/>
      <c r="D32" s="121">
        <f>SUM(D29/D31*0.1)</f>
        <v>0.62413984476101303</v>
      </c>
      <c r="E32" s="136">
        <f>SUM(E30-F29)</f>
        <v>1.2499999999999734E-3</v>
      </c>
      <c r="F32" s="137">
        <f t="shared" si="0"/>
        <v>6.2499999999998668E-4</v>
      </c>
      <c r="G32" s="156">
        <f t="shared" si="0"/>
        <v>3.1249999999999334E-4</v>
      </c>
      <c r="H32" s="159">
        <f t="shared" si="0"/>
        <v>1.5624999999999667E-4</v>
      </c>
      <c r="I32" s="139">
        <f t="shared" si="0"/>
        <v>7.8124999999998335E-5</v>
      </c>
      <c r="J32" s="160">
        <f t="shared" si="0"/>
        <v>3.9062499999999167E-5</v>
      </c>
    </row>
  </sheetData>
  <sheetProtection selectLockedCells="1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Charts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Chart1</vt:lpstr>
      <vt:lpstr>Chart2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orabi</dc:creator>
  <cp:lastModifiedBy>orabi</cp:lastModifiedBy>
  <dcterms:created xsi:type="dcterms:W3CDTF">2013-05-11T17:58:41Z</dcterms:created>
  <dcterms:modified xsi:type="dcterms:W3CDTF">2013-05-21T20:18:19Z</dcterms:modified>
</cp:coreProperties>
</file>